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! Work\Aircraft Engines\"/>
    </mc:Choice>
  </mc:AlternateContent>
  <xr:revisionPtr revIDLastSave="0" documentId="13_ncr:1_{B719A84A-EC60-4588-AB4C-0117BDA32104}" xr6:coauthVersionLast="47" xr6:coauthVersionMax="47" xr10:uidLastSave="{00000000-0000-0000-0000-000000000000}"/>
  <bookViews>
    <workbookView xWindow="-120" yWindow="-120" windowWidth="29040" windowHeight="15720" tabRatio="787" xr2:uid="{00000000-000D-0000-FFFF-FFFF00000000}"/>
  </bookViews>
  <sheets>
    <sheet name="Read Me" sheetId="28" r:id="rId1"/>
    <sheet name="Constants" sheetId="26" r:id="rId2"/>
    <sheet name="Inlet pressure loses" sheetId="27" r:id="rId3"/>
    <sheet name="engine.cfg" sheetId="23" r:id="rId4"/>
    <sheet name="Calculator" sheetId="24" r:id="rId5"/>
    <sheet name="Charts - ALT" sheetId="29" r:id="rId6"/>
    <sheet name="Charts - Mach" sheetId="3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24" l="1"/>
  <c r="N4" i="24" s="1"/>
  <c r="O4" i="24" s="1"/>
  <c r="P4" i="24" s="1"/>
  <c r="Q4" i="24" s="1"/>
  <c r="R4" i="24" s="1"/>
  <c r="S4" i="24" s="1"/>
  <c r="T4" i="24" s="1"/>
  <c r="U4" i="24" s="1"/>
  <c r="V4" i="24" s="1"/>
  <c r="W4" i="24" s="1"/>
  <c r="E2" i="24"/>
  <c r="F2" i="24" s="1"/>
  <c r="G2" i="24" s="1"/>
  <c r="H2" i="24" s="1"/>
  <c r="I2" i="24" s="1"/>
  <c r="J2" i="24" s="1"/>
  <c r="K2" i="24" s="1"/>
  <c r="D2" i="24"/>
  <c r="A71" i="24"/>
  <c r="D168" i="27"/>
  <c r="D167" i="27"/>
  <c r="D166" i="27"/>
  <c r="D165" i="27"/>
  <c r="D164" i="27"/>
  <c r="D163" i="27"/>
  <c r="D162" i="27"/>
  <c r="D161" i="27"/>
  <c r="D160" i="27"/>
  <c r="D159" i="27"/>
  <c r="D158" i="27"/>
  <c r="D157" i="27"/>
  <c r="D156" i="27"/>
  <c r="D155" i="27"/>
  <c r="D154" i="27"/>
  <c r="D153" i="27"/>
  <c r="D152" i="27"/>
  <c r="D151" i="27"/>
  <c r="D150" i="27"/>
  <c r="D149" i="27"/>
  <c r="D148" i="27"/>
  <c r="D147" i="27"/>
  <c r="D146" i="27"/>
  <c r="D145" i="27"/>
  <c r="D144" i="27"/>
  <c r="D143" i="27"/>
  <c r="D142" i="27"/>
  <c r="D141" i="27"/>
  <c r="D140" i="27"/>
  <c r="D139" i="27"/>
  <c r="D138" i="27"/>
  <c r="D137" i="27"/>
  <c r="D136" i="27"/>
  <c r="D135" i="27"/>
  <c r="D134" i="27"/>
  <c r="D133" i="27"/>
  <c r="D132" i="27"/>
  <c r="D131" i="27"/>
  <c r="D130" i="27"/>
  <c r="D129" i="27"/>
  <c r="D128" i="27"/>
  <c r="D127" i="27"/>
  <c r="D126" i="27"/>
  <c r="D125" i="27"/>
  <c r="D124" i="27"/>
  <c r="D123" i="27"/>
  <c r="D122" i="27"/>
  <c r="D121" i="27"/>
  <c r="D120" i="27"/>
  <c r="D119" i="27"/>
  <c r="D118" i="27"/>
  <c r="D117" i="27"/>
  <c r="D116" i="27"/>
  <c r="D115" i="27"/>
  <c r="D114" i="27"/>
  <c r="D113" i="27"/>
  <c r="D112" i="27"/>
  <c r="D111" i="27"/>
  <c r="D110" i="27"/>
  <c r="D109" i="27"/>
  <c r="D108" i="27"/>
  <c r="D107" i="27"/>
  <c r="D106" i="27"/>
  <c r="D105" i="27"/>
  <c r="D104" i="27"/>
  <c r="D103" i="27"/>
  <c r="D102" i="27"/>
  <c r="D101" i="27"/>
  <c r="D100" i="27"/>
  <c r="D99" i="27"/>
  <c r="D98" i="27"/>
  <c r="D97" i="27"/>
  <c r="D96" i="27"/>
  <c r="D95" i="27"/>
  <c r="D94" i="27"/>
  <c r="D93" i="27"/>
  <c r="D92" i="27"/>
  <c r="D91" i="27"/>
  <c r="D90" i="27"/>
  <c r="D89" i="27"/>
  <c r="D88" i="27"/>
  <c r="D87" i="27"/>
  <c r="D86" i="27"/>
  <c r="D85" i="27"/>
  <c r="D84" i="27"/>
  <c r="D83" i="27"/>
  <c r="D82" i="27"/>
  <c r="D81" i="27"/>
  <c r="D80" i="27"/>
  <c r="D79" i="27"/>
  <c r="D78" i="27"/>
  <c r="D77" i="27"/>
  <c r="D76" i="27"/>
  <c r="D75" i="27"/>
  <c r="D74" i="27"/>
  <c r="D73" i="27"/>
  <c r="D72" i="27"/>
  <c r="D71" i="27"/>
  <c r="D70" i="27"/>
  <c r="D69" i="27"/>
  <c r="D68" i="27"/>
  <c r="D67" i="27"/>
  <c r="D66" i="27"/>
  <c r="D65" i="27"/>
  <c r="D64" i="27"/>
  <c r="D63" i="27"/>
  <c r="D62" i="27"/>
  <c r="D61" i="27"/>
  <c r="D60" i="27"/>
  <c r="D59" i="27"/>
  <c r="D58" i="27"/>
  <c r="D57" i="27"/>
  <c r="D56" i="27"/>
  <c r="D55" i="27"/>
  <c r="D54" i="27"/>
  <c r="D53" i="27"/>
  <c r="D52" i="27"/>
  <c r="D51" i="27"/>
  <c r="D50" i="27"/>
  <c r="D49" i="27"/>
  <c r="D48" i="27"/>
  <c r="D47" i="27"/>
  <c r="D46" i="27"/>
  <c r="D45" i="27"/>
  <c r="D44" i="27"/>
  <c r="D43" i="27"/>
  <c r="D42" i="27"/>
  <c r="D41" i="27"/>
  <c r="D40" i="27"/>
  <c r="D39" i="27"/>
  <c r="D38" i="27"/>
  <c r="D37" i="27"/>
  <c r="D36" i="27"/>
  <c r="D35" i="27"/>
  <c r="D34" i="27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E15" i="24" l="1"/>
  <c r="C66" i="24"/>
  <c r="W15" i="24"/>
  <c r="V15" i="24"/>
  <c r="U15" i="24"/>
  <c r="T15" i="24"/>
  <c r="S15" i="24"/>
  <c r="R15" i="24"/>
  <c r="Q15" i="24"/>
  <c r="P15" i="24"/>
  <c r="O15" i="24"/>
  <c r="N15" i="24"/>
  <c r="L15" i="24"/>
  <c r="K15" i="24"/>
  <c r="J15" i="24"/>
  <c r="I15" i="24"/>
  <c r="H15" i="24"/>
  <c r="C15" i="24"/>
  <c r="C78" i="24"/>
  <c r="C79" i="24" s="1"/>
  <c r="E7" i="27"/>
  <c r="E62" i="27"/>
  <c r="E61" i="27"/>
  <c r="E60" i="27"/>
  <c r="E59" i="27"/>
  <c r="E58" i="27"/>
  <c r="E57" i="27"/>
  <c r="E56" i="27"/>
  <c r="E55" i="27"/>
  <c r="E54" i="27"/>
  <c r="E53" i="27"/>
  <c r="E52" i="27"/>
  <c r="E51" i="27"/>
  <c r="E50" i="27"/>
  <c r="E49" i="27"/>
  <c r="E48" i="27"/>
  <c r="E42" i="27"/>
  <c r="E41" i="27"/>
  <c r="E40" i="27"/>
  <c r="E39" i="27"/>
  <c r="E38" i="27"/>
  <c r="E37" i="27"/>
  <c r="E36" i="27"/>
  <c r="E35" i="27"/>
  <c r="E34" i="27"/>
  <c r="E33" i="27"/>
  <c r="E32" i="27"/>
  <c r="E31" i="27"/>
  <c r="E30" i="27"/>
  <c r="E29" i="27"/>
  <c r="E28" i="27"/>
  <c r="E22" i="27"/>
  <c r="E21" i="27"/>
  <c r="E20" i="27"/>
  <c r="E19" i="27"/>
  <c r="E168" i="27"/>
  <c r="E167" i="27"/>
  <c r="E166" i="27"/>
  <c r="E165" i="27"/>
  <c r="E164" i="27"/>
  <c r="E163" i="27"/>
  <c r="E162" i="27"/>
  <c r="E161" i="27"/>
  <c r="E160" i="27"/>
  <c r="E159" i="27"/>
  <c r="E158" i="27"/>
  <c r="E157" i="27"/>
  <c r="E156" i="27"/>
  <c r="E155" i="27"/>
  <c r="E154" i="27"/>
  <c r="E153" i="27"/>
  <c r="E152" i="27"/>
  <c r="E151" i="27"/>
  <c r="E150" i="27"/>
  <c r="E149" i="27"/>
  <c r="E148" i="27"/>
  <c r="E147" i="27"/>
  <c r="E146" i="27"/>
  <c r="E145" i="27"/>
  <c r="E144" i="27"/>
  <c r="E143" i="27"/>
  <c r="E142" i="27"/>
  <c r="E141" i="27"/>
  <c r="E140" i="27"/>
  <c r="E139" i="27"/>
  <c r="E138" i="27"/>
  <c r="E137" i="27"/>
  <c r="E136" i="27"/>
  <c r="E135" i="27"/>
  <c r="E134" i="27"/>
  <c r="E133" i="27"/>
  <c r="E132" i="27"/>
  <c r="E131" i="27"/>
  <c r="E130" i="27"/>
  <c r="E129" i="27"/>
  <c r="E128" i="27"/>
  <c r="E127" i="27"/>
  <c r="E126" i="27"/>
  <c r="E125" i="27"/>
  <c r="E124" i="27"/>
  <c r="E123" i="27"/>
  <c r="E122" i="27"/>
  <c r="E121" i="27"/>
  <c r="E120" i="27"/>
  <c r="E119" i="27"/>
  <c r="E118" i="27"/>
  <c r="E117" i="27"/>
  <c r="E116" i="27"/>
  <c r="E115" i="27"/>
  <c r="E114" i="27"/>
  <c r="E113" i="27"/>
  <c r="E112" i="27"/>
  <c r="E111" i="27"/>
  <c r="E110" i="27"/>
  <c r="E109" i="27"/>
  <c r="E108" i="27"/>
  <c r="E107" i="27"/>
  <c r="E106" i="27"/>
  <c r="E105" i="27"/>
  <c r="E104" i="27"/>
  <c r="E103" i="27"/>
  <c r="E102" i="27"/>
  <c r="E101" i="27"/>
  <c r="E100" i="27"/>
  <c r="E99" i="27"/>
  <c r="E98" i="27"/>
  <c r="E97" i="27"/>
  <c r="E96" i="27"/>
  <c r="E95" i="27"/>
  <c r="E94" i="27"/>
  <c r="E93" i="27"/>
  <c r="E92" i="27"/>
  <c r="E91" i="27"/>
  <c r="E90" i="27"/>
  <c r="E89" i="27"/>
  <c r="E88" i="27"/>
  <c r="E87" i="27"/>
  <c r="E86" i="27"/>
  <c r="E85" i="27"/>
  <c r="E84" i="27"/>
  <c r="E83" i="27"/>
  <c r="E82" i="27"/>
  <c r="E81" i="27"/>
  <c r="E80" i="27"/>
  <c r="E79" i="27"/>
  <c r="E78" i="27"/>
  <c r="E77" i="27"/>
  <c r="E76" i="27"/>
  <c r="E75" i="27"/>
  <c r="E74" i="27"/>
  <c r="E73" i="27"/>
  <c r="E72" i="27"/>
  <c r="E71" i="27"/>
  <c r="E70" i="27"/>
  <c r="E69" i="27"/>
  <c r="E68" i="27"/>
  <c r="E67" i="27"/>
  <c r="E66" i="27"/>
  <c r="E65" i="27"/>
  <c r="E64" i="27"/>
  <c r="E63" i="27"/>
  <c r="E47" i="27"/>
  <c r="E46" i="27"/>
  <c r="E45" i="27"/>
  <c r="E44" i="27"/>
  <c r="E43" i="27"/>
  <c r="E27" i="27"/>
  <c r="E26" i="27"/>
  <c r="E25" i="27"/>
  <c r="E24" i="27"/>
  <c r="E23" i="27"/>
  <c r="E18" i="27"/>
  <c r="E10" i="27"/>
  <c r="E17" i="27"/>
  <c r="J9" i="26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E37" i="24"/>
  <c r="D37" i="24"/>
  <c r="C70" i="23"/>
  <c r="B19" i="24"/>
  <c r="C111" i="24" l="1"/>
  <c r="C77" i="24" a="1"/>
  <c r="C77" i="24" s="1"/>
  <c r="H111" i="24"/>
  <c r="H77" i="24" a="1"/>
  <c r="H77" i="24" s="1"/>
  <c r="I111" i="24"/>
  <c r="I77" i="24" a="1"/>
  <c r="I77" i="24" s="1"/>
  <c r="J111" i="24"/>
  <c r="J77" i="24" a="1"/>
  <c r="J77" i="24" s="1"/>
  <c r="K111" i="24"/>
  <c r="K77" i="24" a="1"/>
  <c r="K77" i="24" s="1"/>
  <c r="L111" i="24"/>
  <c r="L77" i="24" a="1"/>
  <c r="L77" i="24" s="1"/>
  <c r="N111" i="24"/>
  <c r="N77" i="24" a="1"/>
  <c r="N77" i="24" s="1"/>
  <c r="O111" i="24"/>
  <c r="O77" i="24" a="1"/>
  <c r="O77" i="24" s="1"/>
  <c r="P111" i="24"/>
  <c r="P77" i="24" a="1"/>
  <c r="P77" i="24" s="1"/>
  <c r="Q111" i="24"/>
  <c r="Q77" i="24" a="1"/>
  <c r="Q77" i="24" s="1"/>
  <c r="R111" i="24"/>
  <c r="R77" i="24" a="1"/>
  <c r="R77" i="24" s="1"/>
  <c r="S111" i="24"/>
  <c r="S77" i="24" a="1"/>
  <c r="S77" i="24" s="1"/>
  <c r="T111" i="24"/>
  <c r="T77" i="24" a="1"/>
  <c r="T77" i="24" s="1"/>
  <c r="U111" i="24"/>
  <c r="U77" i="24" a="1"/>
  <c r="U77" i="24" s="1"/>
  <c r="V111" i="24"/>
  <c r="V77" i="24" a="1"/>
  <c r="V77" i="24" s="1"/>
  <c r="W111" i="24"/>
  <c r="W77" i="24" a="1"/>
  <c r="W77" i="24" s="1"/>
  <c r="E111" i="24"/>
  <c r="E77" i="24" a="1"/>
  <c r="E77" i="24" s="1"/>
  <c r="P57" i="24"/>
  <c r="T101" i="24"/>
  <c r="W101" i="24"/>
  <c r="I24" i="24"/>
  <c r="K99" i="24" a="1"/>
  <c r="K99" i="24" s="1"/>
  <c r="Q61" i="24"/>
  <c r="V101" i="24"/>
  <c r="J57" i="24"/>
  <c r="N101" i="24"/>
  <c r="S85" i="24" a="1"/>
  <c r="S85" i="24" s="1"/>
  <c r="E100" i="24"/>
  <c r="L101" i="24"/>
  <c r="O101" i="24"/>
  <c r="U61" i="24"/>
  <c r="H24" i="24"/>
  <c r="V100" i="24"/>
  <c r="W100" i="24"/>
  <c r="I100" i="24"/>
  <c r="J100" i="24"/>
  <c r="O100" i="24"/>
  <c r="P100" i="24"/>
  <c r="H100" i="24"/>
  <c r="Q100" i="24"/>
  <c r="K100" i="24"/>
  <c r="L100" i="24"/>
  <c r="S100" i="24"/>
  <c r="T100" i="24"/>
  <c r="N100" i="24"/>
  <c r="R100" i="24"/>
  <c r="U100" i="24"/>
  <c r="C100" i="24"/>
  <c r="C92" i="24"/>
  <c r="C91" i="24" a="1"/>
  <c r="C91" i="24" s="1"/>
  <c r="C93" i="24" a="1"/>
  <c r="C93" i="24" s="1"/>
  <c r="C94" i="24"/>
  <c r="I93" i="24" a="1"/>
  <c r="I93" i="24" s="1"/>
  <c r="H93" i="24" a="1"/>
  <c r="H93" i="24" s="1"/>
  <c r="I94" i="24"/>
  <c r="J93" i="24" a="1"/>
  <c r="J93" i="24" s="1"/>
  <c r="H94" i="24"/>
  <c r="J94" i="24"/>
  <c r="E91" i="24" a="1"/>
  <c r="E91" i="24" s="1"/>
  <c r="E94" i="24"/>
  <c r="E93" i="24" a="1"/>
  <c r="E93" i="24" s="1"/>
  <c r="K93" i="24" a="1"/>
  <c r="K93" i="24" s="1"/>
  <c r="L93" i="24" a="1"/>
  <c r="L93" i="24" s="1"/>
  <c r="N93" i="24" a="1"/>
  <c r="N93" i="24" s="1"/>
  <c r="O93" i="24" a="1"/>
  <c r="O93" i="24" s="1"/>
  <c r="N94" i="24"/>
  <c r="P93" i="24" a="1"/>
  <c r="P93" i="24" s="1"/>
  <c r="O94" i="24"/>
  <c r="Q93" i="24" a="1"/>
  <c r="Q93" i="24" s="1"/>
  <c r="P94" i="24"/>
  <c r="U93" i="24" a="1"/>
  <c r="U93" i="24" s="1"/>
  <c r="T94" i="24"/>
  <c r="L94" i="24"/>
  <c r="Q94" i="24"/>
  <c r="S93" i="24" a="1"/>
  <c r="S93" i="24" s="1"/>
  <c r="R94" i="24"/>
  <c r="S94" i="24"/>
  <c r="V93" i="24" a="1"/>
  <c r="V93" i="24" s="1"/>
  <c r="W93" i="24" a="1"/>
  <c r="W93" i="24" s="1"/>
  <c r="V94" i="24"/>
  <c r="K94" i="24"/>
  <c r="R93" i="24" a="1"/>
  <c r="R93" i="24" s="1"/>
  <c r="T93" i="24" a="1"/>
  <c r="T93" i="24" s="1"/>
  <c r="U94" i="24"/>
  <c r="W94" i="24"/>
  <c r="U122" i="24"/>
  <c r="C122" i="24"/>
  <c r="E122" i="24"/>
  <c r="W122" i="24"/>
  <c r="H122" i="24"/>
  <c r="I122" i="24"/>
  <c r="L122" i="24"/>
  <c r="P122" i="24"/>
  <c r="Q122" i="24"/>
  <c r="R122" i="24"/>
  <c r="S122" i="24"/>
  <c r="K122" i="24"/>
  <c r="O122" i="24"/>
  <c r="T122" i="24"/>
  <c r="J122" i="24"/>
  <c r="N122" i="24"/>
  <c r="V122" i="24"/>
  <c r="C99" i="24" a="1"/>
  <c r="C99" i="24" s="1"/>
  <c r="C101" i="24"/>
  <c r="C109" i="24" a="1"/>
  <c r="C109" i="24" s="1"/>
  <c r="T91" i="24" a="1"/>
  <c r="T91" i="24" s="1"/>
  <c r="V24" i="24"/>
  <c r="W92" i="24"/>
  <c r="H99" i="24" a="1"/>
  <c r="H99" i="24" s="1"/>
  <c r="H101" i="24"/>
  <c r="I99" i="24" a="1"/>
  <c r="I99" i="24" s="1"/>
  <c r="I101" i="24"/>
  <c r="J109" i="24" a="1"/>
  <c r="J109" i="24" s="1"/>
  <c r="J101" i="24"/>
  <c r="K101" i="24"/>
  <c r="L99" i="24" a="1"/>
  <c r="L99" i="24" s="1"/>
  <c r="N109" i="24" a="1"/>
  <c r="N109" i="24" s="1"/>
  <c r="N99" i="24" a="1"/>
  <c r="N99" i="24" s="1"/>
  <c r="O99" i="24" a="1"/>
  <c r="O99" i="24" s="1"/>
  <c r="P99" i="24" a="1"/>
  <c r="P99" i="24" s="1"/>
  <c r="P101" i="24"/>
  <c r="Q109" i="24" a="1"/>
  <c r="Q109" i="24" s="1"/>
  <c r="Q99" i="24" a="1"/>
  <c r="Q99" i="24" s="1"/>
  <c r="Q101" i="24"/>
  <c r="S101" i="24"/>
  <c r="R109" i="24" a="1"/>
  <c r="R109" i="24" s="1"/>
  <c r="R101" i="24"/>
  <c r="T99" i="24" a="1"/>
  <c r="T99" i="24" s="1"/>
  <c r="U109" i="24" a="1"/>
  <c r="U109" i="24" s="1"/>
  <c r="U99" i="24" a="1"/>
  <c r="U99" i="24" s="1"/>
  <c r="U101" i="24"/>
  <c r="V99" i="24" a="1"/>
  <c r="V99" i="24" s="1"/>
  <c r="W99" i="24" a="1"/>
  <c r="W99" i="24" s="1"/>
  <c r="J99" i="24" a="1"/>
  <c r="J99" i="24" s="1"/>
  <c r="R99" i="24" a="1"/>
  <c r="R99" i="24" s="1"/>
  <c r="S109" i="24" a="1"/>
  <c r="S109" i="24" s="1"/>
  <c r="S99" i="24" a="1"/>
  <c r="S99" i="24" s="1"/>
  <c r="T109" i="24" a="1"/>
  <c r="T109" i="24" s="1"/>
  <c r="E99" i="24" a="1"/>
  <c r="E99" i="24" s="1"/>
  <c r="E101" i="24"/>
  <c r="K24" i="24"/>
  <c r="L67" i="24" a="1"/>
  <c r="L67" i="24" s="1"/>
  <c r="N57" i="24"/>
  <c r="O57" i="24"/>
  <c r="K109" i="24" a="1"/>
  <c r="K109" i="24" s="1"/>
  <c r="E61" i="24"/>
  <c r="H61" i="24"/>
  <c r="I61" i="24"/>
  <c r="K61" i="24"/>
  <c r="J61" i="24"/>
  <c r="E65" i="24"/>
  <c r="H65" i="24"/>
  <c r="I65" i="24"/>
  <c r="J65" i="24"/>
  <c r="K65" i="24"/>
  <c r="L65" i="24"/>
  <c r="O65" i="24"/>
  <c r="E64" i="24"/>
  <c r="P65" i="24"/>
  <c r="Q65" i="24"/>
  <c r="R65" i="24"/>
  <c r="N65" i="24"/>
  <c r="H64" i="24"/>
  <c r="S65" i="24"/>
  <c r="I64" i="24"/>
  <c r="T65" i="24"/>
  <c r="J64" i="24"/>
  <c r="U65" i="24"/>
  <c r="K64" i="24"/>
  <c r="V65" i="24"/>
  <c r="W65" i="24"/>
  <c r="O64" i="24"/>
  <c r="P64" i="24"/>
  <c r="L61" i="24"/>
  <c r="R64" i="24"/>
  <c r="L64" i="24"/>
  <c r="N64" i="24"/>
  <c r="S64" i="24"/>
  <c r="N61" i="24"/>
  <c r="T64" i="24"/>
  <c r="Q57" i="24"/>
  <c r="Q64" i="24"/>
  <c r="O61" i="24"/>
  <c r="U64" i="24"/>
  <c r="V64" i="24"/>
  <c r="W64" i="24"/>
  <c r="S57" i="24"/>
  <c r="T57" i="24"/>
  <c r="P61" i="24"/>
  <c r="K57" i="24"/>
  <c r="L57" i="24"/>
  <c r="R61" i="24"/>
  <c r="V57" i="24"/>
  <c r="S61" i="24"/>
  <c r="U57" i="24"/>
  <c r="T61" i="24"/>
  <c r="H57" i="24"/>
  <c r="R57" i="24"/>
  <c r="W57" i="24"/>
  <c r="E57" i="24"/>
  <c r="I57" i="24"/>
  <c r="V61" i="24"/>
  <c r="W61" i="24"/>
  <c r="W60" i="24" a="1"/>
  <c r="W60" i="24" s="1"/>
  <c r="W24" i="24"/>
  <c r="H60" i="24" a="1"/>
  <c r="H60" i="24" s="1"/>
  <c r="E68" i="24" a="1"/>
  <c r="E68" i="24" s="1"/>
  <c r="I60" i="24" a="1"/>
  <c r="I60" i="24" s="1"/>
  <c r="E92" i="24"/>
  <c r="J92" i="24"/>
  <c r="L68" i="24" a="1"/>
  <c r="L68" i="24" s="1"/>
  <c r="L60" i="24" a="1"/>
  <c r="L60" i="24" s="1"/>
  <c r="L91" i="24" a="1"/>
  <c r="L91" i="24" s="1"/>
  <c r="H92" i="24"/>
  <c r="K60" i="24" a="1"/>
  <c r="K60" i="24" s="1"/>
  <c r="I92" i="24"/>
  <c r="L92" i="24"/>
  <c r="J68" i="24" a="1"/>
  <c r="J68" i="24" s="1"/>
  <c r="J24" i="24"/>
  <c r="H68" i="24" a="1"/>
  <c r="H68" i="24" s="1"/>
  <c r="I68" i="24" a="1"/>
  <c r="I68" i="24" s="1"/>
  <c r="L24" i="24"/>
  <c r="M15" i="24" s="1"/>
  <c r="U91" i="24" a="1"/>
  <c r="U91" i="24" s="1"/>
  <c r="V91" i="24" a="1"/>
  <c r="V91" i="24" s="1"/>
  <c r="J60" i="24" a="1"/>
  <c r="J60" i="24" s="1"/>
  <c r="E60" i="24" a="1"/>
  <c r="E60" i="24" s="1"/>
  <c r="W91" i="24" a="1"/>
  <c r="W91" i="24" s="1"/>
  <c r="K68" i="24" a="1"/>
  <c r="K68" i="24" s="1"/>
  <c r="J85" i="24" a="1"/>
  <c r="J85" i="24" s="1"/>
  <c r="H80" i="24"/>
  <c r="E85" i="24" a="1"/>
  <c r="E85" i="24" s="1"/>
  <c r="S92" i="24"/>
  <c r="H67" i="24" a="1"/>
  <c r="H67" i="24" s="1"/>
  <c r="H91" i="24" a="1"/>
  <c r="H91" i="24" s="1"/>
  <c r="T92" i="24"/>
  <c r="E80" i="24"/>
  <c r="E67" i="24" a="1"/>
  <c r="E67" i="24" s="1"/>
  <c r="J67" i="24" a="1"/>
  <c r="J67" i="24" s="1"/>
  <c r="J91" i="24" a="1"/>
  <c r="J91" i="24" s="1"/>
  <c r="V92" i="24"/>
  <c r="I85" i="24" a="1"/>
  <c r="I85" i="24" s="1"/>
  <c r="U92" i="24"/>
  <c r="K67" i="24" a="1"/>
  <c r="K67" i="24" s="1"/>
  <c r="K85" i="24" a="1"/>
  <c r="K85" i="24" s="1"/>
  <c r="S91" i="24" a="1"/>
  <c r="S91" i="24" s="1"/>
  <c r="L85" i="24" a="1"/>
  <c r="L85" i="24" s="1"/>
  <c r="I80" i="24"/>
  <c r="I67" i="24" a="1"/>
  <c r="I67" i="24" s="1"/>
  <c r="I91" i="24" a="1"/>
  <c r="I91" i="24" s="1"/>
  <c r="H85" i="24" a="1"/>
  <c r="H85" i="24" s="1"/>
  <c r="O60" i="24" a="1"/>
  <c r="O60" i="24" s="1"/>
  <c r="O67" i="24" a="1"/>
  <c r="O67" i="24" s="1"/>
  <c r="O68" i="24" a="1"/>
  <c r="O68" i="24" s="1"/>
  <c r="J80" i="24"/>
  <c r="P85" i="24" a="1"/>
  <c r="P85" i="24" s="1"/>
  <c r="P60" i="24" a="1"/>
  <c r="P60" i="24" s="1"/>
  <c r="P67" i="24" a="1"/>
  <c r="P67" i="24" s="1"/>
  <c r="P68" i="24" a="1"/>
  <c r="P68" i="24" s="1"/>
  <c r="K91" i="24" a="1"/>
  <c r="K91" i="24" s="1"/>
  <c r="K92" i="24"/>
  <c r="K80" i="24"/>
  <c r="Q85" i="24" a="1"/>
  <c r="Q85" i="24" s="1"/>
  <c r="N68" i="24" a="1"/>
  <c r="N68" i="24" s="1"/>
  <c r="O24" i="24"/>
  <c r="P24" i="24"/>
  <c r="T24" i="24"/>
  <c r="N85" i="24" a="1"/>
  <c r="N85" i="24" s="1"/>
  <c r="W80" i="24"/>
  <c r="S60" i="24" a="1"/>
  <c r="S60" i="24" s="1"/>
  <c r="S67" i="24" a="1"/>
  <c r="S67" i="24" s="1"/>
  <c r="S68" i="24" a="1"/>
  <c r="S68" i="24" s="1"/>
  <c r="N91" i="24" a="1"/>
  <c r="N91" i="24" s="1"/>
  <c r="N92" i="24"/>
  <c r="N80" i="24"/>
  <c r="T85" i="24" a="1"/>
  <c r="T85" i="24" s="1"/>
  <c r="O85" i="24" a="1"/>
  <c r="O85" i="24" s="1"/>
  <c r="R85" i="24" a="1"/>
  <c r="R85" i="24" s="1"/>
  <c r="T60" i="24" a="1"/>
  <c r="T60" i="24" s="1"/>
  <c r="T67" i="24" a="1"/>
  <c r="T67" i="24" s="1"/>
  <c r="T68" i="24" a="1"/>
  <c r="T68" i="24" s="1"/>
  <c r="O91" i="24" a="1"/>
  <c r="O91" i="24" s="1"/>
  <c r="O92" i="24"/>
  <c r="R80" i="24"/>
  <c r="U85" i="24" a="1"/>
  <c r="U85" i="24" s="1"/>
  <c r="U68" i="24" a="1"/>
  <c r="U68" i="24" s="1"/>
  <c r="P91" i="24" a="1"/>
  <c r="P91" i="24" s="1"/>
  <c r="P92" i="24"/>
  <c r="T80" i="24"/>
  <c r="V85" i="24" a="1"/>
  <c r="V85" i="24" s="1"/>
  <c r="Q24" i="24"/>
  <c r="R24" i="24"/>
  <c r="S24" i="24"/>
  <c r="Q60" i="24" a="1"/>
  <c r="Q60" i="24" s="1"/>
  <c r="Q68" i="24" a="1"/>
  <c r="Q68" i="24" s="1"/>
  <c r="R60" i="24" a="1"/>
  <c r="R60" i="24" s="1"/>
  <c r="R67" i="24" a="1"/>
  <c r="R67" i="24" s="1"/>
  <c r="R68" i="24" a="1"/>
  <c r="R68" i="24" s="1"/>
  <c r="U67" i="24" a="1"/>
  <c r="U67" i="24" s="1"/>
  <c r="V60" i="24" a="1"/>
  <c r="V60" i="24" s="1"/>
  <c r="V67" i="24" a="1"/>
  <c r="V67" i="24" s="1"/>
  <c r="V68" i="24" a="1"/>
  <c r="V68" i="24" s="1"/>
  <c r="Q91" i="24" a="1"/>
  <c r="Q91" i="24" s="1"/>
  <c r="Q92" i="24"/>
  <c r="V80" i="24"/>
  <c r="W85" i="24" a="1"/>
  <c r="W85" i="24" s="1"/>
  <c r="N24" i="24"/>
  <c r="U24" i="24"/>
  <c r="N60" i="24" a="1"/>
  <c r="N60" i="24" s="1"/>
  <c r="N67" i="24" a="1"/>
  <c r="N67" i="24" s="1"/>
  <c r="Q67" i="24" a="1"/>
  <c r="Q67" i="24" s="1"/>
  <c r="L80" i="24"/>
  <c r="U60" i="24" a="1"/>
  <c r="U60" i="24" s="1"/>
  <c r="W67" i="24" a="1"/>
  <c r="W67" i="24" s="1"/>
  <c r="W68" i="24" a="1"/>
  <c r="W68" i="24" s="1"/>
  <c r="R91" i="24" a="1"/>
  <c r="R91" i="24" s="1"/>
  <c r="R92" i="24"/>
  <c r="O80" i="24"/>
  <c r="P80" i="24"/>
  <c r="Q80" i="24"/>
  <c r="S80" i="24"/>
  <c r="U80" i="24"/>
  <c r="E24" i="24"/>
  <c r="B18" i="27"/>
  <c r="B19" i="27" s="1"/>
  <c r="B20" i="27" s="1"/>
  <c r="B21" i="27" s="1"/>
  <c r="B22" i="27" s="1"/>
  <c r="B23" i="27" s="1"/>
  <c r="B24" i="27" s="1"/>
  <c r="B25" i="27" s="1"/>
  <c r="B26" i="27" s="1"/>
  <c r="B27" i="27" s="1"/>
  <c r="M101" i="24" l="1"/>
  <c r="M111" i="24"/>
  <c r="M77" i="24" a="1"/>
  <c r="M77" i="24" s="1"/>
  <c r="M94" i="24"/>
  <c r="M65" i="24"/>
  <c r="M64" i="24"/>
  <c r="M85" i="24" a="1"/>
  <c r="M85" i="24" s="1"/>
  <c r="M93" i="24" a="1"/>
  <c r="M93" i="24" s="1"/>
  <c r="M91" i="24" a="1"/>
  <c r="M91" i="24" s="1"/>
  <c r="M92" i="24"/>
  <c r="M100" i="24"/>
  <c r="M80" i="24"/>
  <c r="M67" i="24" a="1"/>
  <c r="M67" i="24" s="1"/>
  <c r="M61" i="24"/>
  <c r="M57" i="24"/>
  <c r="M68" i="24" a="1"/>
  <c r="M68" i="24" s="1"/>
  <c r="M122" i="24"/>
  <c r="M60" i="24" a="1"/>
  <c r="M60" i="24" s="1"/>
  <c r="M99" i="24" a="1"/>
  <c r="M99" i="24" s="1"/>
  <c r="M24" i="24"/>
  <c r="P115" i="24" a="1"/>
  <c r="P115" i="24" s="1"/>
  <c r="P116" i="24" s="1"/>
  <c r="J115" i="24" a="1"/>
  <c r="J115" i="24" s="1"/>
  <c r="J116" i="24" s="1"/>
  <c r="N110" i="24"/>
  <c r="M109" i="24" a="1"/>
  <c r="M109" i="24" s="1"/>
  <c r="M110" i="24" s="1"/>
  <c r="T110" i="24"/>
  <c r="L109" i="24" a="1"/>
  <c r="L109" i="24" s="1"/>
  <c r="L110" i="24" s="1"/>
  <c r="S110" i="24"/>
  <c r="R110" i="24"/>
  <c r="K110" i="24"/>
  <c r="O109" i="24" a="1"/>
  <c r="O109" i="24" s="1"/>
  <c r="O110" i="24" s="1"/>
  <c r="J110" i="24"/>
  <c r="I109" i="24" a="1"/>
  <c r="I109" i="24" s="1"/>
  <c r="I110" i="24" s="1"/>
  <c r="E109" i="24" a="1"/>
  <c r="E109" i="24" s="1"/>
  <c r="E110" i="24" s="1"/>
  <c r="H109" i="24" a="1"/>
  <c r="H109" i="24" s="1"/>
  <c r="H110" i="24" s="1"/>
  <c r="U110" i="24"/>
  <c r="W109" i="24" a="1"/>
  <c r="W109" i="24" s="1"/>
  <c r="W110" i="24" s="1"/>
  <c r="Q110" i="24"/>
  <c r="V109" i="24" a="1"/>
  <c r="V109" i="24" s="1"/>
  <c r="V110" i="24" s="1"/>
  <c r="P109" i="24" a="1"/>
  <c r="P109" i="24" s="1"/>
  <c r="P110" i="24" s="1"/>
  <c r="F15" i="24"/>
  <c r="G15" i="24"/>
  <c r="I115" i="24" a="1"/>
  <c r="I115" i="24" s="1"/>
  <c r="I116" i="24" s="1"/>
  <c r="E115" i="24" a="1"/>
  <c r="E115" i="24" s="1"/>
  <c r="E116" i="24" s="1"/>
  <c r="O115" i="24" a="1"/>
  <c r="O115" i="24" s="1"/>
  <c r="O116" i="24" s="1"/>
  <c r="K115" i="24" a="1"/>
  <c r="K115" i="24" s="1"/>
  <c r="K116" i="24" s="1"/>
  <c r="V115" i="24" a="1"/>
  <c r="V115" i="24" s="1"/>
  <c r="V116" i="24" s="1"/>
  <c r="L115" i="24" a="1"/>
  <c r="L115" i="24" s="1"/>
  <c r="L116" i="24" s="1"/>
  <c r="N115" i="24" a="1"/>
  <c r="N115" i="24" s="1"/>
  <c r="N116" i="24" s="1"/>
  <c r="W115" i="24" a="1"/>
  <c r="W115" i="24" s="1"/>
  <c r="W116" i="24" s="1"/>
  <c r="H115" i="24" a="1"/>
  <c r="H115" i="24" s="1"/>
  <c r="H116" i="24" s="1"/>
  <c r="S115" i="24" a="1"/>
  <c r="S115" i="24" s="1"/>
  <c r="S116" i="24" s="1"/>
  <c r="R115" i="24" a="1"/>
  <c r="R115" i="24" s="1"/>
  <c r="R116" i="24" s="1"/>
  <c r="U115" i="24" a="1"/>
  <c r="U115" i="24" s="1"/>
  <c r="U116" i="24" s="1"/>
  <c r="Q115" i="24" a="1"/>
  <c r="Q115" i="24" s="1"/>
  <c r="Q116" i="24" s="1"/>
  <c r="T115" i="24" a="1"/>
  <c r="T115" i="24" s="1"/>
  <c r="T116" i="24" s="1"/>
  <c r="C110" i="24"/>
  <c r="C65" i="24"/>
  <c r="C64" i="24"/>
  <c r="C61" i="24"/>
  <c r="C57" i="24"/>
  <c r="C85" i="24" a="1"/>
  <c r="C85" i="24" s="1"/>
  <c r="C80" i="24"/>
  <c r="C68" i="24" a="1"/>
  <c r="C68" i="24" s="1"/>
  <c r="C67" i="24" a="1"/>
  <c r="C67" i="24" s="1"/>
  <c r="C60" i="24" a="1"/>
  <c r="C60" i="24" s="1"/>
  <c r="B28" i="27"/>
  <c r="G111" i="24" l="1"/>
  <c r="G77" i="24" a="1"/>
  <c r="G77" i="24" s="1"/>
  <c r="F111" i="24"/>
  <c r="F77" i="24" a="1"/>
  <c r="F77" i="24" s="1"/>
  <c r="M115" i="24" a="1"/>
  <c r="M115" i="24" s="1"/>
  <c r="M116" i="24" s="1"/>
  <c r="G100" i="24"/>
  <c r="F100" i="24"/>
  <c r="G94" i="24"/>
  <c r="G93" i="24" a="1"/>
  <c r="G93" i="24" s="1"/>
  <c r="F94" i="24"/>
  <c r="F93" i="24" a="1"/>
  <c r="F93" i="24" s="1"/>
  <c r="G57" i="24"/>
  <c r="G67" i="24" a="1"/>
  <c r="G67" i="24" s="1"/>
  <c r="G60" i="24" a="1"/>
  <c r="G60" i="24" s="1"/>
  <c r="G91" i="24" a="1"/>
  <c r="G91" i="24" s="1"/>
  <c r="G92" i="24"/>
  <c r="G80" i="24"/>
  <c r="G122" i="24"/>
  <c r="G109" i="24" a="1"/>
  <c r="G109" i="24" s="1"/>
  <c r="G68" i="24" a="1"/>
  <c r="G68" i="24" s="1"/>
  <c r="G24" i="24"/>
  <c r="G101" i="24"/>
  <c r="G65" i="24"/>
  <c r="G99" i="24" a="1"/>
  <c r="G99" i="24" s="1"/>
  <c r="G61" i="24"/>
  <c r="G64" i="24"/>
  <c r="G85" i="24" a="1"/>
  <c r="G85" i="24" s="1"/>
  <c r="F24" i="24"/>
  <c r="F60" i="24" a="1"/>
  <c r="F60" i="24" s="1"/>
  <c r="F57" i="24"/>
  <c r="F80" i="24"/>
  <c r="F101" i="24"/>
  <c r="F64" i="24"/>
  <c r="F92" i="24"/>
  <c r="F85" i="24" a="1"/>
  <c r="F85" i="24" s="1"/>
  <c r="F99" i="24" a="1"/>
  <c r="F99" i="24" s="1"/>
  <c r="F65" i="24"/>
  <c r="F68" i="24" a="1"/>
  <c r="F68" i="24" s="1"/>
  <c r="F67" i="24" a="1"/>
  <c r="F67" i="24" s="1"/>
  <c r="F91" i="24" a="1"/>
  <c r="F91" i="24" s="1"/>
  <c r="F61" i="24"/>
  <c r="F122" i="24"/>
  <c r="C115" i="24" a="1"/>
  <c r="C115" i="24" s="1"/>
  <c r="C116" i="24" s="1"/>
  <c r="C86" i="24"/>
  <c r="C87" i="24" s="1"/>
  <c r="U69" i="24"/>
  <c r="I69" i="24"/>
  <c r="R69" i="24"/>
  <c r="H69" i="24"/>
  <c r="E69" i="24"/>
  <c r="W69" i="24"/>
  <c r="K69" i="24"/>
  <c r="J69" i="24"/>
  <c r="O69" i="24"/>
  <c r="N69" i="24"/>
  <c r="V69" i="24"/>
  <c r="P69" i="24"/>
  <c r="M69" i="24"/>
  <c r="L69" i="24"/>
  <c r="S69" i="24"/>
  <c r="Q69" i="24"/>
  <c r="T69" i="24"/>
  <c r="C69" i="24"/>
  <c r="B29" i="27"/>
  <c r="F115" i="24" l="1" a="1"/>
  <c r="F115" i="24" s="1"/>
  <c r="F116" i="24" s="1"/>
  <c r="G115" i="24" a="1"/>
  <c r="G115" i="24" s="1"/>
  <c r="G116" i="24" s="1"/>
  <c r="G69" i="24"/>
  <c r="F69" i="24"/>
  <c r="F109" i="24" a="1"/>
  <c r="F109" i="24" s="1"/>
  <c r="F110" i="24" s="1"/>
  <c r="G110" i="24"/>
  <c r="M88" i="24"/>
  <c r="M119" i="24" s="1"/>
  <c r="G88" i="24"/>
  <c r="E88" i="24"/>
  <c r="T88" i="24"/>
  <c r="T119" i="24" s="1"/>
  <c r="W88" i="24"/>
  <c r="W119" i="24" s="1"/>
  <c r="N88" i="24"/>
  <c r="N119" i="24" s="1"/>
  <c r="K88" i="24"/>
  <c r="K119" i="24" s="1"/>
  <c r="F88" i="24"/>
  <c r="J88" i="24"/>
  <c r="J119" i="24" s="1"/>
  <c r="V88" i="24"/>
  <c r="V119" i="24" s="1"/>
  <c r="R88" i="24"/>
  <c r="R119" i="24" s="1"/>
  <c r="I88" i="24"/>
  <c r="I119" i="24" s="1"/>
  <c r="H88" i="24"/>
  <c r="H119" i="24" s="1"/>
  <c r="L88" i="24"/>
  <c r="L119" i="24" s="1"/>
  <c r="Q88" i="24"/>
  <c r="Q119" i="24" s="1"/>
  <c r="P88" i="24"/>
  <c r="P119" i="24" s="1"/>
  <c r="S88" i="24"/>
  <c r="S119" i="24" s="1"/>
  <c r="U88" i="24"/>
  <c r="U119" i="24" s="1"/>
  <c r="O88" i="24"/>
  <c r="O119" i="24" s="1"/>
  <c r="B30" i="27"/>
  <c r="C37" i="24"/>
  <c r="F119" i="24" l="1"/>
  <c r="E119" i="24"/>
  <c r="G119" i="24"/>
  <c r="P96" i="24" a="1"/>
  <c r="P96" i="24" s="1"/>
  <c r="P102" i="24" a="1"/>
  <c r="P102" i="24" s="1"/>
  <c r="P104" i="24" s="1"/>
  <c r="O96" i="24" a="1"/>
  <c r="O96" i="24" s="1"/>
  <c r="O102" i="24" a="1"/>
  <c r="O102" i="24" s="1"/>
  <c r="O104" i="24" s="1"/>
  <c r="R96" i="24" a="1"/>
  <c r="R96" i="24" s="1"/>
  <c r="R102" i="24" a="1"/>
  <c r="R102" i="24" s="1"/>
  <c r="R104" i="24" s="1"/>
  <c r="I102" i="24" a="1"/>
  <c r="I102" i="24" s="1"/>
  <c r="I104" i="24" s="1"/>
  <c r="I96" i="24" a="1"/>
  <c r="I96" i="24" s="1"/>
  <c r="U96" i="24" a="1"/>
  <c r="U96" i="24" s="1"/>
  <c r="U102" i="24" a="1"/>
  <c r="U102" i="24" s="1"/>
  <c r="U104" i="24" s="1"/>
  <c r="Q96" i="24" a="1"/>
  <c r="Q96" i="24" s="1"/>
  <c r="Q102" i="24" a="1"/>
  <c r="Q102" i="24" s="1"/>
  <c r="Q104" i="24" s="1"/>
  <c r="H102" i="24" a="1"/>
  <c r="H102" i="24" s="1"/>
  <c r="H104" i="24" s="1"/>
  <c r="H96" i="24" a="1"/>
  <c r="H96" i="24" s="1"/>
  <c r="J96" i="24" a="1"/>
  <c r="J96" i="24" s="1"/>
  <c r="J102" i="24" a="1"/>
  <c r="J102" i="24" s="1"/>
  <c r="J104" i="24" s="1"/>
  <c r="W96" i="24" a="1"/>
  <c r="W96" i="24" s="1"/>
  <c r="W102" i="24" a="1"/>
  <c r="W102" i="24" s="1"/>
  <c r="W104" i="24" s="1"/>
  <c r="V96" i="24" a="1"/>
  <c r="V96" i="24" s="1"/>
  <c r="V102" i="24" a="1"/>
  <c r="V102" i="24" s="1"/>
  <c r="V104" i="24" s="1"/>
  <c r="F102" i="24" a="1"/>
  <c r="F102" i="24" s="1"/>
  <c r="F104" i="24" s="1"/>
  <c r="F96" i="24" a="1"/>
  <c r="F96" i="24" s="1"/>
  <c r="N96" i="24" a="1"/>
  <c r="N96" i="24" s="1"/>
  <c r="N102" i="24" a="1"/>
  <c r="N102" i="24" s="1"/>
  <c r="N104" i="24" s="1"/>
  <c r="G102" i="24" a="1"/>
  <c r="G102" i="24" s="1"/>
  <c r="G104" i="24" s="1"/>
  <c r="G96" i="24" a="1"/>
  <c r="G96" i="24" s="1"/>
  <c r="S102" i="24" a="1"/>
  <c r="S102" i="24" s="1"/>
  <c r="S104" i="24" s="1"/>
  <c r="S96" i="24" a="1"/>
  <c r="S96" i="24" s="1"/>
  <c r="L96" i="24" a="1"/>
  <c r="L96" i="24" s="1"/>
  <c r="L102" i="24" a="1"/>
  <c r="L102" i="24" s="1"/>
  <c r="L104" i="24" s="1"/>
  <c r="K102" i="24" a="1"/>
  <c r="K102" i="24" s="1"/>
  <c r="K104" i="24" s="1"/>
  <c r="K96" i="24" a="1"/>
  <c r="K96" i="24" s="1"/>
  <c r="T96" i="24" a="1"/>
  <c r="T96" i="24" s="1"/>
  <c r="T102" i="24" a="1"/>
  <c r="T102" i="24" s="1"/>
  <c r="T104" i="24" s="1"/>
  <c r="E96" i="24" a="1"/>
  <c r="E96" i="24" s="1"/>
  <c r="E102" i="24" a="1"/>
  <c r="E102" i="24" s="1"/>
  <c r="E104" i="24" s="1"/>
  <c r="M96" i="24" a="1"/>
  <c r="M96" i="24" s="1"/>
  <c r="M102" i="24" a="1"/>
  <c r="M102" i="24" s="1"/>
  <c r="M104" i="24" s="1"/>
  <c r="B31" i="27"/>
  <c r="R103" i="24" l="1"/>
  <c r="U103" i="24"/>
  <c r="L103" i="24"/>
  <c r="O103" i="24"/>
  <c r="G103" i="24"/>
  <c r="N103" i="24"/>
  <c r="P103" i="24"/>
  <c r="J103" i="24"/>
  <c r="Q103" i="24"/>
  <c r="S103" i="24"/>
  <c r="V103" i="24"/>
  <c r="E103" i="24"/>
  <c r="H103" i="24"/>
  <c r="F103" i="24"/>
  <c r="T103" i="24"/>
  <c r="K103" i="24"/>
  <c r="I103" i="24"/>
  <c r="M103" i="24"/>
  <c r="W103" i="24"/>
  <c r="B32" i="27"/>
  <c r="C24" i="24"/>
  <c r="J5" i="26"/>
  <c r="J6" i="26" s="1"/>
  <c r="J21" i="26"/>
  <c r="J20" i="26"/>
  <c r="J19" i="26"/>
  <c r="J18" i="26"/>
  <c r="J17" i="26"/>
  <c r="J16" i="26"/>
  <c r="J15" i="26"/>
  <c r="J14" i="26"/>
  <c r="C12" i="26"/>
  <c r="F10" i="26"/>
  <c r="E10" i="26" s="1"/>
  <c r="D10" i="26"/>
  <c r="E11" i="26" l="1"/>
  <c r="F38" i="24"/>
  <c r="F39" i="24" s="1"/>
  <c r="F40" i="24" s="1"/>
  <c r="F41" i="24" s="1"/>
  <c r="F42" i="24" s="1"/>
  <c r="F43" i="24" s="1"/>
  <c r="F44" i="24" s="1"/>
  <c r="I38" i="24"/>
  <c r="I39" i="24" s="1"/>
  <c r="I40" i="24" s="1"/>
  <c r="I41" i="24" s="1"/>
  <c r="I42" i="24" s="1"/>
  <c r="I43" i="24" s="1"/>
  <c r="I44" i="24" s="1"/>
  <c r="H38" i="24"/>
  <c r="H39" i="24" s="1"/>
  <c r="H40" i="24" s="1"/>
  <c r="H41" i="24" s="1"/>
  <c r="H42" i="24" s="1"/>
  <c r="H43" i="24" s="1"/>
  <c r="H44" i="24" s="1"/>
  <c r="N38" i="24"/>
  <c r="N39" i="24" s="1"/>
  <c r="N40" i="24" s="1"/>
  <c r="N41" i="24" s="1"/>
  <c r="N42" i="24" s="1"/>
  <c r="N43" i="24" s="1"/>
  <c r="N44" i="24" s="1"/>
  <c r="O38" i="24"/>
  <c r="O39" i="24" s="1"/>
  <c r="O40" i="24" s="1"/>
  <c r="O41" i="24" s="1"/>
  <c r="O42" i="24" s="1"/>
  <c r="O43" i="24" s="1"/>
  <c r="O44" i="24" s="1"/>
  <c r="K38" i="24"/>
  <c r="K39" i="24" s="1"/>
  <c r="K40" i="24" s="1"/>
  <c r="K41" i="24" s="1"/>
  <c r="K42" i="24" s="1"/>
  <c r="K43" i="24" s="1"/>
  <c r="K44" i="24" s="1"/>
  <c r="J38" i="24"/>
  <c r="J39" i="24" s="1"/>
  <c r="J40" i="24" s="1"/>
  <c r="J41" i="24" s="1"/>
  <c r="J42" i="24" s="1"/>
  <c r="J43" i="24" s="1"/>
  <c r="J44" i="24" s="1"/>
  <c r="D38" i="24"/>
  <c r="D39" i="24" s="1"/>
  <c r="D40" i="24" s="1"/>
  <c r="D41" i="24" s="1"/>
  <c r="D42" i="24" s="1"/>
  <c r="D43" i="24" s="1"/>
  <c r="D44" i="24" s="1"/>
  <c r="Q38" i="24"/>
  <c r="Q39" i="24" s="1"/>
  <c r="Q40" i="24" s="1"/>
  <c r="Q41" i="24" s="1"/>
  <c r="Q42" i="24" s="1"/>
  <c r="Q43" i="24" s="1"/>
  <c r="Q44" i="24" s="1"/>
  <c r="P38" i="24"/>
  <c r="P39" i="24" s="1"/>
  <c r="P40" i="24" s="1"/>
  <c r="P41" i="24" s="1"/>
  <c r="P42" i="24" s="1"/>
  <c r="P43" i="24" s="1"/>
  <c r="P44" i="24" s="1"/>
  <c r="W38" i="24"/>
  <c r="W39" i="24" s="1"/>
  <c r="W40" i="24" s="1"/>
  <c r="W41" i="24" s="1"/>
  <c r="W42" i="24" s="1"/>
  <c r="W43" i="24" s="1"/>
  <c r="W44" i="24" s="1"/>
  <c r="S38" i="24"/>
  <c r="S39" i="24" s="1"/>
  <c r="S40" i="24" s="1"/>
  <c r="S41" i="24" s="1"/>
  <c r="S42" i="24" s="1"/>
  <c r="S43" i="24" s="1"/>
  <c r="S44" i="24" s="1"/>
  <c r="L38" i="24"/>
  <c r="L39" i="24" s="1"/>
  <c r="L40" i="24" s="1"/>
  <c r="L41" i="24" s="1"/>
  <c r="L42" i="24" s="1"/>
  <c r="L43" i="24" s="1"/>
  <c r="L44" i="24" s="1"/>
  <c r="R38" i="24"/>
  <c r="R39" i="24" s="1"/>
  <c r="R40" i="24" s="1"/>
  <c r="R41" i="24" s="1"/>
  <c r="R42" i="24" s="1"/>
  <c r="R43" i="24" s="1"/>
  <c r="R44" i="24" s="1"/>
  <c r="V38" i="24"/>
  <c r="V39" i="24" s="1"/>
  <c r="V40" i="24" s="1"/>
  <c r="V41" i="24" s="1"/>
  <c r="V42" i="24" s="1"/>
  <c r="V43" i="24" s="1"/>
  <c r="V44" i="24" s="1"/>
  <c r="T38" i="24"/>
  <c r="T39" i="24" s="1"/>
  <c r="T40" i="24" s="1"/>
  <c r="T41" i="24" s="1"/>
  <c r="T42" i="24" s="1"/>
  <c r="T43" i="24" s="1"/>
  <c r="T44" i="24" s="1"/>
  <c r="M38" i="24"/>
  <c r="M39" i="24" s="1"/>
  <c r="M40" i="24" s="1"/>
  <c r="M41" i="24" s="1"/>
  <c r="M42" i="24" s="1"/>
  <c r="M43" i="24" s="1"/>
  <c r="M44" i="24" s="1"/>
  <c r="U38" i="24"/>
  <c r="U39" i="24" s="1"/>
  <c r="U40" i="24" s="1"/>
  <c r="U41" i="24" s="1"/>
  <c r="U42" i="24" s="1"/>
  <c r="U43" i="24" s="1"/>
  <c r="U44" i="24" s="1"/>
  <c r="G38" i="24"/>
  <c r="G39" i="24" s="1"/>
  <c r="G40" i="24" s="1"/>
  <c r="G41" i="24" s="1"/>
  <c r="G42" i="24" s="1"/>
  <c r="G43" i="24" s="1"/>
  <c r="G44" i="24" s="1"/>
  <c r="E38" i="24"/>
  <c r="E39" i="24" s="1"/>
  <c r="E40" i="24" s="1"/>
  <c r="E41" i="24" s="1"/>
  <c r="E42" i="24" s="1"/>
  <c r="E43" i="24" s="1"/>
  <c r="E44" i="24" s="1"/>
  <c r="I34" i="24" a="1"/>
  <c r="I34" i="24" s="1"/>
  <c r="L34" i="24" a="1"/>
  <c r="L34" i="24" s="1"/>
  <c r="R34" i="24" a="1"/>
  <c r="R34" i="24" s="1"/>
  <c r="W34" i="24" a="1"/>
  <c r="W34" i="24" s="1"/>
  <c r="P34" i="24" a="1"/>
  <c r="P34" i="24" s="1"/>
  <c r="K34" i="24" a="1"/>
  <c r="K34" i="24" s="1"/>
  <c r="O34" i="24" a="1"/>
  <c r="O34" i="24" s="1"/>
  <c r="U34" i="24" a="1"/>
  <c r="U34" i="24" s="1"/>
  <c r="Q34" i="24" a="1"/>
  <c r="Q34" i="24" s="1"/>
  <c r="J34" i="24" a="1"/>
  <c r="J34" i="24" s="1"/>
  <c r="G34" i="24" a="1"/>
  <c r="G34" i="24" s="1"/>
  <c r="N34" i="24" a="1"/>
  <c r="N34" i="24" s="1"/>
  <c r="F34" i="24" a="1"/>
  <c r="F34" i="24" s="1"/>
  <c r="E34" i="24" a="1"/>
  <c r="E34" i="24" s="1"/>
  <c r="S34" i="24" a="1"/>
  <c r="S34" i="24" s="1"/>
  <c r="T34" i="24" a="1"/>
  <c r="T34" i="24" s="1"/>
  <c r="M34" i="24" a="1"/>
  <c r="M34" i="24" s="1"/>
  <c r="H34" i="24" a="1"/>
  <c r="H34" i="24" s="1"/>
  <c r="V34" i="24" a="1"/>
  <c r="V34" i="24" s="1"/>
  <c r="C88" i="24"/>
  <c r="K16" i="26"/>
  <c r="B33" i="27"/>
  <c r="K14" i="26"/>
  <c r="L14" i="26" s="1"/>
  <c r="C38" i="24"/>
  <c r="F12" i="26"/>
  <c r="L16" i="26" l="1"/>
  <c r="C34" i="24" a="1"/>
  <c r="C34" i="24" s="1"/>
  <c r="C119" i="24"/>
  <c r="C96" i="24" a="1"/>
  <c r="C96" i="24" s="1"/>
  <c r="C102" i="24" a="1"/>
  <c r="C102" i="24" s="1"/>
  <c r="C104" i="24" s="1"/>
  <c r="C103" i="24" s="1"/>
  <c r="F53" i="24"/>
  <c r="F117" i="24" s="1"/>
  <c r="F35" i="24"/>
  <c r="F45" i="24" a="1"/>
  <c r="F45" i="24" s="1"/>
  <c r="J35" i="24"/>
  <c r="J45" i="24" a="1"/>
  <c r="J45" i="24" s="1"/>
  <c r="J53" i="24"/>
  <c r="J117" i="24" s="1"/>
  <c r="M45" i="24" a="1"/>
  <c r="M45" i="24" s="1"/>
  <c r="M35" i="24"/>
  <c r="M53" i="24"/>
  <c r="M117" i="24" s="1"/>
  <c r="G35" i="24"/>
  <c r="G45" i="24" a="1"/>
  <c r="G45" i="24" s="1"/>
  <c r="G53" i="24"/>
  <c r="G117" i="24" s="1"/>
  <c r="O35" i="24"/>
  <c r="O53" i="24"/>
  <c r="O117" i="24" s="1"/>
  <c r="O45" i="24" a="1"/>
  <c r="O45" i="24" s="1"/>
  <c r="T35" i="24"/>
  <c r="T45" i="24" a="1"/>
  <c r="T45" i="24" s="1"/>
  <c r="T53" i="24"/>
  <c r="T117" i="24" s="1"/>
  <c r="H45" i="24" a="1"/>
  <c r="H45" i="24" s="1"/>
  <c r="H53" i="24"/>
  <c r="H117" i="24" s="1"/>
  <c r="H35" i="24"/>
  <c r="E53" i="24"/>
  <c r="E117" i="24" s="1"/>
  <c r="E45" i="24" a="1"/>
  <c r="E45" i="24" s="1"/>
  <c r="E35" i="24"/>
  <c r="P35" i="24"/>
  <c r="P45" i="24" a="1"/>
  <c r="P45" i="24" s="1"/>
  <c r="P53" i="24"/>
  <c r="P117" i="24" s="1"/>
  <c r="N35" i="24"/>
  <c r="N53" i="24"/>
  <c r="N117" i="24" s="1"/>
  <c r="N45" i="24" a="1"/>
  <c r="N45" i="24" s="1"/>
  <c r="U53" i="24"/>
  <c r="U117" i="24" s="1"/>
  <c r="U35" i="24"/>
  <c r="U45" i="24" a="1"/>
  <c r="U45" i="24" s="1"/>
  <c r="W45" i="24" a="1"/>
  <c r="W45" i="24" s="1"/>
  <c r="W53" i="24"/>
  <c r="W117" i="24" s="1"/>
  <c r="W35" i="24"/>
  <c r="V45" i="24" a="1"/>
  <c r="V45" i="24" s="1"/>
  <c r="V35" i="24"/>
  <c r="V53" i="24"/>
  <c r="V117" i="24" s="1"/>
  <c r="S53" i="24"/>
  <c r="S117" i="24" s="1"/>
  <c r="S45" i="24" a="1"/>
  <c r="S45" i="24" s="1"/>
  <c r="S35" i="24"/>
  <c r="K45" i="24" a="1"/>
  <c r="K45" i="24" s="1"/>
  <c r="K35" i="24"/>
  <c r="K53" i="24"/>
  <c r="K117" i="24" s="1"/>
  <c r="R35" i="24"/>
  <c r="R45" i="24" a="1"/>
  <c r="R45" i="24" s="1"/>
  <c r="R53" i="24"/>
  <c r="R117" i="24" s="1"/>
  <c r="Q45" i="24" a="1"/>
  <c r="Q45" i="24" s="1"/>
  <c r="Q35" i="24"/>
  <c r="Q53" i="24"/>
  <c r="Q117" i="24" s="1"/>
  <c r="L45" i="24" a="1"/>
  <c r="L45" i="24" s="1"/>
  <c r="L35" i="24"/>
  <c r="L53" i="24"/>
  <c r="L117" i="24" s="1"/>
  <c r="I45" i="24" a="1"/>
  <c r="I45" i="24" s="1"/>
  <c r="I53" i="24"/>
  <c r="I117" i="24" s="1"/>
  <c r="I35" i="24"/>
  <c r="K17" i="26"/>
  <c r="L17" i="26" s="1"/>
  <c r="B34" i="27"/>
  <c r="C39" i="24"/>
  <c r="C40" i="24" s="1"/>
  <c r="C41" i="24" s="1"/>
  <c r="C42" i="24" s="1"/>
  <c r="C43" i="24" s="1"/>
  <c r="C44" i="24" s="1"/>
  <c r="C53" i="24" l="1"/>
  <c r="C35" i="24"/>
  <c r="M62" i="24"/>
  <c r="G62" i="24"/>
  <c r="I62" i="24"/>
  <c r="T62" i="24"/>
  <c r="O62" i="24"/>
  <c r="J62" i="24"/>
  <c r="U62" i="24"/>
  <c r="R62" i="24"/>
  <c r="P62" i="24"/>
  <c r="K62" i="24"/>
  <c r="S62" i="24"/>
  <c r="H62" i="24"/>
  <c r="W62" i="24"/>
  <c r="L62" i="24"/>
  <c r="Q62" i="24"/>
  <c r="N62" i="24"/>
  <c r="V62" i="24"/>
  <c r="E62" i="24"/>
  <c r="F62" i="24"/>
  <c r="G46" i="24" a="1"/>
  <c r="G46" i="24" s="1"/>
  <c r="G22" i="24"/>
  <c r="G23" i="24" s="1"/>
  <c r="P46" i="24" a="1"/>
  <c r="P46" i="24" s="1"/>
  <c r="P22" i="24"/>
  <c r="P23" i="24" s="1"/>
  <c r="V22" i="24"/>
  <c r="V23" i="24" s="1"/>
  <c r="V46" i="24" a="1"/>
  <c r="V46" i="24" s="1"/>
  <c r="W46" i="24" a="1"/>
  <c r="W46" i="24" s="1"/>
  <c r="W22" i="24"/>
  <c r="W23" i="24" s="1"/>
  <c r="K46" i="24" a="1"/>
  <c r="K46" i="24" s="1"/>
  <c r="K22" i="24"/>
  <c r="K23" i="24" s="1"/>
  <c r="J46" i="24" a="1"/>
  <c r="J46" i="24" s="1"/>
  <c r="J22" i="24"/>
  <c r="J23" i="24" s="1"/>
  <c r="M46" i="24" a="1"/>
  <c r="M46" i="24" s="1"/>
  <c r="M22" i="24"/>
  <c r="M23" i="24" s="1"/>
  <c r="U22" i="24"/>
  <c r="U23" i="24" s="1"/>
  <c r="U46" i="24" a="1"/>
  <c r="U46" i="24" s="1"/>
  <c r="L46" i="24" a="1"/>
  <c r="L46" i="24" s="1"/>
  <c r="L22" i="24"/>
  <c r="L23" i="24" s="1"/>
  <c r="Q22" i="24"/>
  <c r="Q23" i="24" s="1"/>
  <c r="Q46" i="24" a="1"/>
  <c r="Q46" i="24" s="1"/>
  <c r="H46" i="24" a="1"/>
  <c r="H46" i="24" s="1"/>
  <c r="H22" i="24"/>
  <c r="H23" i="24" s="1"/>
  <c r="O22" i="24"/>
  <c r="O23" i="24" s="1"/>
  <c r="O46" i="24" a="1"/>
  <c r="O46" i="24" s="1"/>
  <c r="R46" i="24" a="1"/>
  <c r="R46" i="24" s="1"/>
  <c r="R22" i="24"/>
  <c r="R23" i="24" s="1"/>
  <c r="F22" i="24"/>
  <c r="F23" i="24" s="1"/>
  <c r="F46" i="24" a="1"/>
  <c r="F46" i="24" s="1"/>
  <c r="S22" i="24"/>
  <c r="S23" i="24" s="1"/>
  <c r="S46" i="24" a="1"/>
  <c r="S46" i="24" s="1"/>
  <c r="K18" i="26"/>
  <c r="L18" i="26" s="1"/>
  <c r="N46" i="24" a="1"/>
  <c r="N46" i="24" s="1"/>
  <c r="N22" i="24"/>
  <c r="N23" i="24" s="1"/>
  <c r="I46" i="24" a="1"/>
  <c r="I46" i="24" s="1"/>
  <c r="I22" i="24"/>
  <c r="I23" i="24" s="1"/>
  <c r="E46" i="24" a="1"/>
  <c r="E46" i="24" s="1"/>
  <c r="E22" i="24"/>
  <c r="E23" i="24" s="1"/>
  <c r="T22" i="24"/>
  <c r="T23" i="24" s="1"/>
  <c r="T46" i="24" a="1"/>
  <c r="T46" i="24" s="1"/>
  <c r="B35" i="27"/>
  <c r="C45" i="24" a="1"/>
  <c r="C45" i="24" s="1"/>
  <c r="C22" i="24" s="1"/>
  <c r="P98" i="24" l="1"/>
  <c r="P97" i="24" s="1"/>
  <c r="U98" i="24"/>
  <c r="U97" i="24" s="1"/>
  <c r="J98" i="24"/>
  <c r="J97" i="24" s="1"/>
  <c r="R98" i="24"/>
  <c r="R97" i="24" s="1"/>
  <c r="O98" i="24"/>
  <c r="O97" i="24" s="1"/>
  <c r="K98" i="24"/>
  <c r="K97" i="24" s="1"/>
  <c r="T98" i="24"/>
  <c r="T97" i="24" s="1"/>
  <c r="N98" i="24"/>
  <c r="N97" i="24" s="1"/>
  <c r="H98" i="24"/>
  <c r="H97" i="24" s="1"/>
  <c r="I98" i="24"/>
  <c r="I97" i="24" s="1"/>
  <c r="V98" i="24"/>
  <c r="V97" i="24" s="1"/>
  <c r="L98" i="24"/>
  <c r="L97" i="24" s="1"/>
  <c r="G98" i="24"/>
  <c r="G97" i="24" s="1"/>
  <c r="S98" i="24"/>
  <c r="S97" i="24" s="1"/>
  <c r="M98" i="24"/>
  <c r="M97" i="24" s="1"/>
  <c r="W98" i="24"/>
  <c r="W97" i="24" s="1"/>
  <c r="F98" i="24"/>
  <c r="F97" i="24" s="1"/>
  <c r="Q98" i="24"/>
  <c r="Q97" i="24" s="1"/>
  <c r="E98" i="24"/>
  <c r="E97" i="24" s="1"/>
  <c r="U48" i="24"/>
  <c r="U51" i="24"/>
  <c r="U52" i="24" s="1"/>
  <c r="U27" i="24" s="1"/>
  <c r="M48" i="24"/>
  <c r="M51" i="24"/>
  <c r="M52" i="24" s="1"/>
  <c r="M27" i="24" s="1"/>
  <c r="J48" i="24"/>
  <c r="J51" i="24"/>
  <c r="J52" i="24" s="1"/>
  <c r="J27" i="24" s="1"/>
  <c r="K48" i="24"/>
  <c r="K51" i="24"/>
  <c r="K52" i="24" s="1"/>
  <c r="K27" i="24" s="1"/>
  <c r="V48" i="24"/>
  <c r="V51" i="24"/>
  <c r="V52" i="24" s="1"/>
  <c r="V27" i="24" s="1"/>
  <c r="E48" i="24"/>
  <c r="E51" i="24"/>
  <c r="E52" i="24" s="1"/>
  <c r="E27" i="24" s="1"/>
  <c r="N48" i="24"/>
  <c r="N51" i="24"/>
  <c r="N52" i="24" s="1"/>
  <c r="N27" i="24" s="1"/>
  <c r="R48" i="24"/>
  <c r="R51" i="24"/>
  <c r="R52" i="24" s="1"/>
  <c r="R27" i="24" s="1"/>
  <c r="I48" i="24"/>
  <c r="I51" i="24"/>
  <c r="I52" i="24" s="1"/>
  <c r="I27" i="24" s="1"/>
  <c r="S48" i="24"/>
  <c r="S51" i="24"/>
  <c r="S52" i="24" s="1"/>
  <c r="S27" i="24" s="1"/>
  <c r="F48" i="24"/>
  <c r="F51" i="24"/>
  <c r="F52" i="24" s="1"/>
  <c r="F27" i="24" s="1"/>
  <c r="P48" i="24"/>
  <c r="P51" i="24"/>
  <c r="P52" i="24" s="1"/>
  <c r="P27" i="24" s="1"/>
  <c r="H48" i="24"/>
  <c r="H51" i="24"/>
  <c r="H52" i="24" s="1"/>
  <c r="H27" i="24" s="1"/>
  <c r="G48" i="24"/>
  <c r="G51" i="24"/>
  <c r="G52" i="24" s="1"/>
  <c r="G27" i="24" s="1"/>
  <c r="T48" i="24"/>
  <c r="T51" i="24"/>
  <c r="T52" i="24" s="1"/>
  <c r="T27" i="24" s="1"/>
  <c r="L48" i="24"/>
  <c r="L51" i="24"/>
  <c r="L52" i="24" s="1"/>
  <c r="L27" i="24" s="1"/>
  <c r="W48" i="24"/>
  <c r="W51" i="24"/>
  <c r="W52" i="24" s="1"/>
  <c r="W27" i="24" s="1"/>
  <c r="O48" i="24"/>
  <c r="O51" i="24"/>
  <c r="O52" i="24" s="1"/>
  <c r="O27" i="24" s="1"/>
  <c r="Q48" i="24"/>
  <c r="Q51" i="24"/>
  <c r="Q52" i="24" s="1"/>
  <c r="Q27" i="24" s="1"/>
  <c r="C62" i="24"/>
  <c r="C117" i="24"/>
  <c r="I47" i="24"/>
  <c r="I54" i="24"/>
  <c r="N47" i="24"/>
  <c r="N54" i="24"/>
  <c r="W54" i="24"/>
  <c r="W47" i="24"/>
  <c r="E54" i="24"/>
  <c r="E47" i="24"/>
  <c r="S47" i="24"/>
  <c r="S54" i="24"/>
  <c r="U47" i="24"/>
  <c r="U54" i="24"/>
  <c r="F54" i="24"/>
  <c r="F47" i="24"/>
  <c r="R47" i="24"/>
  <c r="R54" i="24"/>
  <c r="O47" i="24"/>
  <c r="O54" i="24"/>
  <c r="L54" i="24"/>
  <c r="L47" i="24"/>
  <c r="K19" i="26"/>
  <c r="L19" i="26" s="1"/>
  <c r="P54" i="24"/>
  <c r="P47" i="24"/>
  <c r="Q54" i="24"/>
  <c r="Q47" i="24"/>
  <c r="J54" i="24"/>
  <c r="J47" i="24"/>
  <c r="M47" i="24"/>
  <c r="M54" i="24"/>
  <c r="K54" i="24"/>
  <c r="K47" i="24"/>
  <c r="V47" i="24"/>
  <c r="V54" i="24"/>
  <c r="T54" i="24"/>
  <c r="T47" i="24"/>
  <c r="H47" i="24"/>
  <c r="H54" i="24"/>
  <c r="G47" i="24"/>
  <c r="G54" i="24"/>
  <c r="B36" i="27"/>
  <c r="C23" i="24"/>
  <c r="D15" i="24" s="1"/>
  <c r="C46" i="24" a="1"/>
  <c r="C46" i="24" s="1"/>
  <c r="C98" i="24" l="1"/>
  <c r="C97" i="24" s="1"/>
  <c r="D77" i="24" a="1"/>
  <c r="D77" i="24" s="1"/>
  <c r="D111" i="24"/>
  <c r="D100" i="24"/>
  <c r="C48" i="24"/>
  <c r="C51" i="24"/>
  <c r="C52" i="24" s="1"/>
  <c r="D93" i="24" a="1"/>
  <c r="D93" i="24" s="1"/>
  <c r="D94" i="24"/>
  <c r="D85" i="24" a="1"/>
  <c r="D85" i="24" s="1"/>
  <c r="D60" i="24" a="1"/>
  <c r="D60" i="24" s="1"/>
  <c r="D64" i="24"/>
  <c r="D68" i="24" a="1"/>
  <c r="D68" i="24" s="1"/>
  <c r="D92" i="24"/>
  <c r="D24" i="24"/>
  <c r="D122" i="24"/>
  <c r="D61" i="24"/>
  <c r="D57" i="24"/>
  <c r="D80" i="24"/>
  <c r="D65" i="24"/>
  <c r="D91" i="24" a="1"/>
  <c r="D91" i="24" s="1"/>
  <c r="D67" i="24" a="1"/>
  <c r="D67" i="24" s="1"/>
  <c r="D99" i="24" a="1"/>
  <c r="D99" i="24" s="1"/>
  <c r="D101" i="24"/>
  <c r="D109" i="24" a="1"/>
  <c r="D109" i="24" s="1"/>
  <c r="D34" i="24" a="1"/>
  <c r="D34" i="24" s="1"/>
  <c r="D45" i="24" s="1" a="1"/>
  <c r="D45" i="24" s="1"/>
  <c r="D46" i="24" s="1" a="1"/>
  <c r="D46" i="24" s="1"/>
  <c r="D51" i="24" s="1"/>
  <c r="D52" i="24" s="1"/>
  <c r="O50" i="24" a="1"/>
  <c r="O50" i="24" s="1"/>
  <c r="O25" i="24" s="1"/>
  <c r="O26" i="24" s="1"/>
  <c r="O49" i="24"/>
  <c r="O73" i="24" s="1" a="1"/>
  <c r="O73" i="24" s="1"/>
  <c r="H49" i="24"/>
  <c r="H73" i="24" s="1" a="1"/>
  <c r="H73" i="24" s="1"/>
  <c r="H50" i="24" a="1"/>
  <c r="H50" i="24" s="1"/>
  <c r="H25" i="24" s="1"/>
  <c r="H26" i="24" s="1"/>
  <c r="S59" i="24"/>
  <c r="S58" i="24"/>
  <c r="R50" i="24" a="1"/>
  <c r="R50" i="24" s="1"/>
  <c r="R25" i="24" s="1"/>
  <c r="R26" i="24" s="1"/>
  <c r="R49" i="24"/>
  <c r="R73" i="24" s="1" a="1"/>
  <c r="R73" i="24" s="1"/>
  <c r="F28" i="24"/>
  <c r="F30" i="24"/>
  <c r="F29" i="24"/>
  <c r="F59" i="24"/>
  <c r="F58" i="24"/>
  <c r="N59" i="24"/>
  <c r="N58" i="24"/>
  <c r="S30" i="24"/>
  <c r="S49" i="24"/>
  <c r="S73" i="24" s="1" a="1"/>
  <c r="S73" i="24" s="1"/>
  <c r="S50" i="24" a="1"/>
  <c r="S50" i="24" s="1"/>
  <c r="S25" i="24" s="1"/>
  <c r="S26" i="24" s="1"/>
  <c r="E49" i="24"/>
  <c r="E73" i="24" s="1" a="1"/>
  <c r="E73" i="24" s="1"/>
  <c r="E50" i="24" a="1"/>
  <c r="E50" i="24" s="1"/>
  <c r="E25" i="24" s="1"/>
  <c r="E26" i="24" s="1"/>
  <c r="M59" i="24"/>
  <c r="M58" i="24"/>
  <c r="O29" i="24"/>
  <c r="O28" i="24"/>
  <c r="O30" i="24"/>
  <c r="E59" i="24"/>
  <c r="E58" i="24"/>
  <c r="Q58" i="24"/>
  <c r="Q59" i="24"/>
  <c r="V50" i="24" a="1"/>
  <c r="V50" i="24" s="1"/>
  <c r="V25" i="24" s="1"/>
  <c r="V26" i="24" s="1"/>
  <c r="V49" i="24"/>
  <c r="V73" i="24" s="1" a="1"/>
  <c r="V73" i="24" s="1"/>
  <c r="U50" i="24" a="1"/>
  <c r="U50" i="24" s="1"/>
  <c r="U25" i="24" s="1"/>
  <c r="U26" i="24" s="1"/>
  <c r="U49" i="24"/>
  <c r="U73" i="24" s="1" a="1"/>
  <c r="U73" i="24" s="1"/>
  <c r="P59" i="24"/>
  <c r="P58" i="24"/>
  <c r="N49" i="24"/>
  <c r="N73" i="24" s="1" a="1"/>
  <c r="N73" i="24" s="1"/>
  <c r="N50" i="24" a="1"/>
  <c r="N50" i="24" s="1"/>
  <c r="N25" i="24" s="1"/>
  <c r="N26" i="24" s="1"/>
  <c r="S28" i="24"/>
  <c r="S29" i="24"/>
  <c r="H59" i="24"/>
  <c r="H58" i="24"/>
  <c r="J59" i="24"/>
  <c r="J58" i="24"/>
  <c r="J28" i="24"/>
  <c r="J30" i="24"/>
  <c r="J29" i="24"/>
  <c r="T50" i="24" a="1"/>
  <c r="T50" i="24" s="1"/>
  <c r="T25" i="24" s="1"/>
  <c r="T26" i="24" s="1"/>
  <c r="T49" i="24"/>
  <c r="T73" i="24" s="1" a="1"/>
  <c r="T73" i="24" s="1"/>
  <c r="T28" i="24"/>
  <c r="T29" i="24"/>
  <c r="T30" i="24"/>
  <c r="T58" i="24"/>
  <c r="T59" i="24"/>
  <c r="P50" i="24" a="1"/>
  <c r="P50" i="24" s="1"/>
  <c r="P25" i="24" s="1"/>
  <c r="P26" i="24" s="1"/>
  <c r="P49" i="24"/>
  <c r="P73" i="24" s="1" a="1"/>
  <c r="P73" i="24" s="1"/>
  <c r="V59" i="24"/>
  <c r="V58" i="24"/>
  <c r="L49" i="24"/>
  <c r="L73" i="24" s="1" a="1"/>
  <c r="L73" i="24" s="1"/>
  <c r="L50" i="24" a="1"/>
  <c r="L50" i="24" s="1"/>
  <c r="L25" i="24" s="1"/>
  <c r="L26" i="24" s="1"/>
  <c r="I49" i="24"/>
  <c r="I73" i="24" s="1" a="1"/>
  <c r="I73" i="24" s="1"/>
  <c r="I50" i="24" a="1"/>
  <c r="I50" i="24" s="1"/>
  <c r="I25" i="24" s="1"/>
  <c r="I26" i="24" s="1"/>
  <c r="O58" i="24"/>
  <c r="O59" i="24"/>
  <c r="E28" i="24"/>
  <c r="E29" i="24"/>
  <c r="E30" i="24"/>
  <c r="W49" i="24"/>
  <c r="W73" i="24" s="1" a="1"/>
  <c r="W73" i="24" s="1"/>
  <c r="W50" i="24" a="1"/>
  <c r="W50" i="24" s="1"/>
  <c r="W25" i="24" s="1"/>
  <c r="W26" i="24" s="1"/>
  <c r="Q30" i="24"/>
  <c r="Q28" i="24"/>
  <c r="Q29" i="24"/>
  <c r="U28" i="24"/>
  <c r="U29" i="24"/>
  <c r="U30" i="24"/>
  <c r="K59" i="24"/>
  <c r="K58" i="24"/>
  <c r="I58" i="24"/>
  <c r="I59" i="24"/>
  <c r="G28" i="24"/>
  <c r="G30" i="24"/>
  <c r="G29" i="24"/>
  <c r="R29" i="24"/>
  <c r="R28" i="24"/>
  <c r="R30" i="24"/>
  <c r="W29" i="24"/>
  <c r="W30" i="24"/>
  <c r="W28" i="24"/>
  <c r="W59" i="24"/>
  <c r="W58" i="24"/>
  <c r="P28" i="24"/>
  <c r="P29" i="24"/>
  <c r="P30" i="24"/>
  <c r="V30" i="24"/>
  <c r="V28" i="24"/>
  <c r="V29" i="24"/>
  <c r="K28" i="24"/>
  <c r="K30" i="24"/>
  <c r="K29" i="24"/>
  <c r="K49" i="24"/>
  <c r="K73" i="24" s="1" a="1"/>
  <c r="K73" i="24" s="1"/>
  <c r="K50" i="24" a="1"/>
  <c r="K50" i="24" s="1"/>
  <c r="K25" i="24" s="1"/>
  <c r="K26" i="24" s="1"/>
  <c r="L29" i="24"/>
  <c r="L30" i="24"/>
  <c r="L28" i="24"/>
  <c r="G58" i="24"/>
  <c r="G59" i="24"/>
  <c r="M50" i="24" a="1"/>
  <c r="M50" i="24" s="1"/>
  <c r="M25" i="24" s="1"/>
  <c r="M26" i="24" s="1"/>
  <c r="M49" i="24"/>
  <c r="M73" i="24" s="1" a="1"/>
  <c r="M73" i="24" s="1"/>
  <c r="J50" i="24" a="1"/>
  <c r="J50" i="24" s="1"/>
  <c r="J25" i="24" s="1"/>
  <c r="J26" i="24" s="1"/>
  <c r="J49" i="24"/>
  <c r="J73" i="24" s="1" a="1"/>
  <c r="J73" i="24" s="1"/>
  <c r="H29" i="24"/>
  <c r="H30" i="24"/>
  <c r="H28" i="24"/>
  <c r="R58" i="24"/>
  <c r="R59" i="24"/>
  <c r="Q49" i="24"/>
  <c r="Q73" i="24" s="1" a="1"/>
  <c r="Q73" i="24" s="1"/>
  <c r="Q50" i="24" a="1"/>
  <c r="Q50" i="24" s="1"/>
  <c r="Q25" i="24" s="1"/>
  <c r="Q26" i="24" s="1"/>
  <c r="F50" i="24" a="1"/>
  <c r="F50" i="24" s="1"/>
  <c r="F25" i="24" s="1"/>
  <c r="F26" i="24" s="1"/>
  <c r="F49" i="24"/>
  <c r="F73" i="24" s="1" a="1"/>
  <c r="F73" i="24" s="1"/>
  <c r="N30" i="24"/>
  <c r="N28" i="24"/>
  <c r="N29" i="24"/>
  <c r="U58" i="24"/>
  <c r="U59" i="24"/>
  <c r="K20" i="26"/>
  <c r="L20" i="26" s="1"/>
  <c r="G49" i="24"/>
  <c r="G73" i="24" s="1" a="1"/>
  <c r="G73" i="24" s="1"/>
  <c r="G50" i="24" a="1"/>
  <c r="G50" i="24" s="1"/>
  <c r="G25" i="24" s="1"/>
  <c r="G26" i="24" s="1"/>
  <c r="M28" i="24"/>
  <c r="M30" i="24"/>
  <c r="M29" i="24"/>
  <c r="L59" i="24"/>
  <c r="L58" i="24"/>
  <c r="I30" i="24"/>
  <c r="I28" i="24"/>
  <c r="I29" i="24"/>
  <c r="B37" i="27"/>
  <c r="C54" i="24"/>
  <c r="C47" i="24"/>
  <c r="V75" i="24" l="1"/>
  <c r="V74" i="24" s="1"/>
  <c r="R75" i="24"/>
  <c r="R74" i="24" s="1"/>
  <c r="G75" i="24"/>
  <c r="G74" i="24" s="1"/>
  <c r="J75" i="24"/>
  <c r="J74" i="24" s="1"/>
  <c r="H75" i="24"/>
  <c r="H74" i="24" s="1"/>
  <c r="O75" i="24"/>
  <c r="O74" i="24" s="1"/>
  <c r="U75" i="24"/>
  <c r="U74" i="24" s="1"/>
  <c r="I75" i="24"/>
  <c r="I74" i="24" s="1"/>
  <c r="E75" i="24"/>
  <c r="E74" i="24" s="1"/>
  <c r="L75" i="24"/>
  <c r="L74" i="24" s="1"/>
  <c r="W75" i="24"/>
  <c r="W74" i="24" s="1"/>
  <c r="S75" i="24"/>
  <c r="S74" i="24" s="1"/>
  <c r="M75" i="24"/>
  <c r="M74" i="24" s="1"/>
  <c r="N75" i="24"/>
  <c r="N74" i="24" s="1"/>
  <c r="P75" i="24"/>
  <c r="P74" i="24" s="1"/>
  <c r="T75" i="24"/>
  <c r="T74" i="24" s="1"/>
  <c r="K75" i="24"/>
  <c r="K74" i="24" s="1"/>
  <c r="F75" i="24"/>
  <c r="F74" i="24" s="1"/>
  <c r="Q75" i="24"/>
  <c r="Q74" i="24" s="1"/>
  <c r="D115" i="24" a="1"/>
  <c r="D115" i="24" s="1"/>
  <c r="D116" i="24" s="1"/>
  <c r="U106" i="24"/>
  <c r="U105" i="24" s="1"/>
  <c r="O106" i="24"/>
  <c r="O105" i="24" s="1"/>
  <c r="H106" i="24"/>
  <c r="H105" i="24" s="1"/>
  <c r="N106" i="24"/>
  <c r="N105" i="24" s="1"/>
  <c r="T106" i="24"/>
  <c r="T105" i="24" s="1"/>
  <c r="F106" i="24"/>
  <c r="F105" i="24" s="1"/>
  <c r="M106" i="24"/>
  <c r="M105" i="24" s="1"/>
  <c r="P106" i="24"/>
  <c r="P105" i="24" s="1"/>
  <c r="E106" i="24"/>
  <c r="E105" i="24" s="1"/>
  <c r="Q106" i="24"/>
  <c r="Q105" i="24" s="1"/>
  <c r="W106" i="24"/>
  <c r="W105" i="24" s="1"/>
  <c r="R106" i="24"/>
  <c r="R105" i="24" s="1"/>
  <c r="L106" i="24"/>
  <c r="L105" i="24" s="1"/>
  <c r="J106" i="24"/>
  <c r="J105" i="24" s="1"/>
  <c r="V106" i="24"/>
  <c r="V105" i="24" s="1"/>
  <c r="G106" i="24"/>
  <c r="G105" i="24" s="1"/>
  <c r="S106" i="24"/>
  <c r="S105" i="24" s="1"/>
  <c r="I106" i="24"/>
  <c r="I105" i="24" s="1"/>
  <c r="K106" i="24"/>
  <c r="K105" i="24" s="1"/>
  <c r="D69" i="24"/>
  <c r="D110" i="24"/>
  <c r="D22" i="24"/>
  <c r="D23" i="24" s="1"/>
  <c r="D48" i="24"/>
  <c r="D47" i="24"/>
  <c r="D54" i="24"/>
  <c r="D27" i="24"/>
  <c r="D88" i="24"/>
  <c r="D35" i="24"/>
  <c r="D53" i="24"/>
  <c r="R120" i="24"/>
  <c r="R121" i="24" s="1"/>
  <c r="R123" i="24" s="1"/>
  <c r="R125" i="24" s="1"/>
  <c r="V120" i="24"/>
  <c r="V121" i="24" s="1"/>
  <c r="V123" i="24" s="1"/>
  <c r="V125" i="24" s="1"/>
  <c r="G120" i="24"/>
  <c r="G121" i="24" s="1"/>
  <c r="G123" i="24" s="1"/>
  <c r="G125" i="24" s="1"/>
  <c r="Q120" i="24"/>
  <c r="Q121" i="24" s="1"/>
  <c r="Q123" i="24" s="1"/>
  <c r="Q125" i="24" s="1"/>
  <c r="S120" i="24"/>
  <c r="S121" i="24" s="1"/>
  <c r="S123" i="24" s="1"/>
  <c r="S125" i="24" s="1"/>
  <c r="T120" i="24"/>
  <c r="T121" i="24" s="1"/>
  <c r="T123" i="24" s="1"/>
  <c r="T125" i="24" s="1"/>
  <c r="L120" i="24"/>
  <c r="L121" i="24" s="1"/>
  <c r="L123" i="24" s="1"/>
  <c r="L125" i="24" s="1"/>
  <c r="W120" i="24"/>
  <c r="W121" i="24" s="1"/>
  <c r="W123" i="24" s="1"/>
  <c r="W125" i="24" s="1"/>
  <c r="F120" i="24"/>
  <c r="F121" i="24" s="1"/>
  <c r="F123" i="24" s="1"/>
  <c r="F125" i="24" s="1"/>
  <c r="O120" i="24"/>
  <c r="O121" i="24" s="1"/>
  <c r="O123" i="24" s="1"/>
  <c r="O125" i="24" s="1"/>
  <c r="N120" i="24"/>
  <c r="N121" i="24" s="1"/>
  <c r="N123" i="24" s="1"/>
  <c r="N125" i="24" s="1"/>
  <c r="J120" i="24"/>
  <c r="J121" i="24" s="1"/>
  <c r="J123" i="24" s="1"/>
  <c r="J125" i="24" s="1"/>
  <c r="K120" i="24"/>
  <c r="K121" i="24" s="1"/>
  <c r="K123" i="24" s="1"/>
  <c r="K125" i="24" s="1"/>
  <c r="P120" i="24"/>
  <c r="P121" i="24" s="1"/>
  <c r="P123" i="24" s="1"/>
  <c r="P125" i="24" s="1"/>
  <c r="E120" i="24"/>
  <c r="E121" i="24" s="1"/>
  <c r="E123" i="24" s="1"/>
  <c r="E125" i="24" s="1"/>
  <c r="U120" i="24"/>
  <c r="U121" i="24" s="1"/>
  <c r="U123" i="24" s="1"/>
  <c r="U125" i="24" s="1"/>
  <c r="M120" i="24"/>
  <c r="M121" i="24" s="1"/>
  <c r="M123" i="24" s="1"/>
  <c r="M125" i="24" s="1"/>
  <c r="I120" i="24"/>
  <c r="I121" i="24" s="1"/>
  <c r="I123" i="24" s="1"/>
  <c r="I125" i="24" s="1"/>
  <c r="H120" i="24"/>
  <c r="H121" i="24" s="1"/>
  <c r="H123" i="24" s="1"/>
  <c r="H125" i="24" s="1"/>
  <c r="C27" i="24"/>
  <c r="C28" i="24" s="1"/>
  <c r="N81" i="24"/>
  <c r="N89" i="24"/>
  <c r="T81" i="24"/>
  <c r="T89" i="24"/>
  <c r="P32" i="24"/>
  <c r="P31" i="24"/>
  <c r="H31" i="24"/>
  <c r="H32" i="24"/>
  <c r="P81" i="24"/>
  <c r="P89" i="24"/>
  <c r="F81" i="24"/>
  <c r="F89" i="24"/>
  <c r="I32" i="24"/>
  <c r="I31" i="24"/>
  <c r="V32" i="24"/>
  <c r="V31" i="24"/>
  <c r="U32" i="24"/>
  <c r="U31" i="24"/>
  <c r="F32" i="24"/>
  <c r="F31" i="24"/>
  <c r="K21" i="26"/>
  <c r="L21" i="26" s="1"/>
  <c r="U81" i="24"/>
  <c r="U89" i="24"/>
  <c r="S81" i="24"/>
  <c r="S89" i="24"/>
  <c r="V81" i="24"/>
  <c r="V89" i="24"/>
  <c r="G81" i="24"/>
  <c r="G89" i="24"/>
  <c r="E81" i="24"/>
  <c r="E89" i="24"/>
  <c r="L31" i="24"/>
  <c r="L32" i="24"/>
  <c r="J32" i="24"/>
  <c r="J31" i="24"/>
  <c r="O31" i="24"/>
  <c r="O32" i="24"/>
  <c r="T32" i="24"/>
  <c r="T31" i="24"/>
  <c r="G32" i="24"/>
  <c r="G31" i="24"/>
  <c r="K81" i="24"/>
  <c r="K89" i="24"/>
  <c r="R81" i="24"/>
  <c r="R89" i="24"/>
  <c r="W81" i="24"/>
  <c r="W89" i="24"/>
  <c r="M32" i="24"/>
  <c r="M31" i="24"/>
  <c r="Q32" i="24"/>
  <c r="Q31" i="24"/>
  <c r="W32" i="24"/>
  <c r="W31" i="24"/>
  <c r="R31" i="24"/>
  <c r="R32" i="24"/>
  <c r="E32" i="24"/>
  <c r="E31" i="24"/>
  <c r="Q81" i="24"/>
  <c r="Q89" i="24"/>
  <c r="J81" i="24"/>
  <c r="J89" i="24"/>
  <c r="O81" i="24"/>
  <c r="O89" i="24"/>
  <c r="N31" i="24"/>
  <c r="N32" i="24"/>
  <c r="M81" i="24"/>
  <c r="M89" i="24"/>
  <c r="S31" i="24"/>
  <c r="S32" i="24"/>
  <c r="L81" i="24"/>
  <c r="L89" i="24"/>
  <c r="K32" i="24"/>
  <c r="K31" i="24"/>
  <c r="I81" i="24"/>
  <c r="I89" i="24"/>
  <c r="H81" i="24"/>
  <c r="H89" i="24"/>
  <c r="B38" i="27"/>
  <c r="C58" i="24"/>
  <c r="C89" i="24" s="1"/>
  <c r="C136" i="24" s="1" a="1"/>
  <c r="C136" i="24" s="1"/>
  <c r="C59" i="24"/>
  <c r="C106" i="24" s="1"/>
  <c r="C50" i="24" a="1"/>
  <c r="C50" i="24" s="1"/>
  <c r="C25" i="24" s="1"/>
  <c r="C26" i="24" s="1"/>
  <c r="C49" i="24"/>
  <c r="L140" i="24" l="1" a="1"/>
  <c r="L140" i="24" s="1"/>
  <c r="L142" i="24" s="1"/>
  <c r="L141" i="24" s="1"/>
  <c r="L136" i="24" a="1"/>
  <c r="L136" i="24" s="1"/>
  <c r="L138" i="24" s="1"/>
  <c r="L137" i="24" s="1"/>
  <c r="M140" i="24" a="1"/>
  <c r="M140" i="24" s="1"/>
  <c r="M142" i="24" s="1"/>
  <c r="M141" i="24" s="1"/>
  <c r="M136" i="24" a="1"/>
  <c r="M136" i="24" s="1"/>
  <c r="M138" i="24" s="1"/>
  <c r="M137" i="24" s="1"/>
  <c r="R140" i="24" a="1"/>
  <c r="R140" i="24" s="1"/>
  <c r="R142" i="24" s="1"/>
  <c r="R141" i="24" s="1"/>
  <c r="R136" i="24" a="1"/>
  <c r="R136" i="24" s="1"/>
  <c r="R138" i="24" s="1"/>
  <c r="R137" i="24" s="1"/>
  <c r="E140" i="24" a="1"/>
  <c r="E140" i="24" s="1"/>
  <c r="E142" i="24" s="1"/>
  <c r="E141" i="24" s="1"/>
  <c r="E136" i="24" a="1"/>
  <c r="E136" i="24" s="1"/>
  <c r="E138" i="24" s="1"/>
  <c r="E137" i="24" s="1"/>
  <c r="P140" i="24" a="1"/>
  <c r="P140" i="24" s="1"/>
  <c r="P142" i="24" s="1"/>
  <c r="P141" i="24" s="1"/>
  <c r="P136" i="24" a="1"/>
  <c r="P136" i="24" s="1"/>
  <c r="P138" i="24" s="1"/>
  <c r="P137" i="24" s="1"/>
  <c r="K140" i="24" a="1"/>
  <c r="K140" i="24" s="1"/>
  <c r="K142" i="24" s="1"/>
  <c r="K141" i="24" s="1"/>
  <c r="K136" i="24" a="1"/>
  <c r="K136" i="24" s="1"/>
  <c r="K138" i="24" s="1"/>
  <c r="K137" i="24" s="1"/>
  <c r="U140" i="24" a="1"/>
  <c r="U140" i="24" s="1"/>
  <c r="U142" i="24" s="1"/>
  <c r="U141" i="24" s="1"/>
  <c r="U136" i="24" a="1"/>
  <c r="U136" i="24" s="1"/>
  <c r="U138" i="24" s="1"/>
  <c r="U137" i="24" s="1"/>
  <c r="N140" i="24" a="1"/>
  <c r="N140" i="24" s="1"/>
  <c r="N142" i="24" s="1"/>
  <c r="N141" i="24" s="1"/>
  <c r="N136" i="24" a="1"/>
  <c r="N136" i="24" s="1"/>
  <c r="N138" i="24" s="1"/>
  <c r="N137" i="24" s="1"/>
  <c r="Q140" i="24" a="1"/>
  <c r="Q140" i="24" s="1"/>
  <c r="Q142" i="24" s="1"/>
  <c r="Q141" i="24" s="1"/>
  <c r="Q136" i="24" a="1"/>
  <c r="Q136" i="24" s="1"/>
  <c r="Q138" i="24" s="1"/>
  <c r="Q137" i="24" s="1"/>
  <c r="G140" i="24" a="1"/>
  <c r="G140" i="24" s="1"/>
  <c r="G142" i="24" s="1"/>
  <c r="G141" i="24" s="1"/>
  <c r="G136" i="24" a="1"/>
  <c r="G136" i="24" s="1"/>
  <c r="G138" i="24" s="1"/>
  <c r="G137" i="24" s="1"/>
  <c r="W140" i="24" a="1"/>
  <c r="W140" i="24" s="1"/>
  <c r="W142" i="24" s="1"/>
  <c r="W141" i="24" s="1"/>
  <c r="W136" i="24" a="1"/>
  <c r="W136" i="24" s="1"/>
  <c r="W138" i="24" s="1"/>
  <c r="W137" i="24" s="1"/>
  <c r="T140" i="24" a="1"/>
  <c r="T140" i="24" s="1"/>
  <c r="T142" i="24" s="1"/>
  <c r="T141" i="24" s="1"/>
  <c r="T136" i="24" a="1"/>
  <c r="T136" i="24" s="1"/>
  <c r="T138" i="24" s="1"/>
  <c r="T137" i="24" s="1"/>
  <c r="J140" i="24" a="1"/>
  <c r="J140" i="24" s="1"/>
  <c r="J142" i="24" s="1"/>
  <c r="J141" i="24" s="1"/>
  <c r="J136" i="24" a="1"/>
  <c r="J136" i="24" s="1"/>
  <c r="J138" i="24" s="1"/>
  <c r="J137" i="24" s="1"/>
  <c r="I140" i="24" a="1"/>
  <c r="I140" i="24" s="1"/>
  <c r="I142" i="24" s="1"/>
  <c r="I141" i="24" s="1"/>
  <c r="I136" i="24" a="1"/>
  <c r="I136" i="24" s="1"/>
  <c r="I138" i="24" s="1"/>
  <c r="I137" i="24" s="1"/>
  <c r="V140" i="24" a="1"/>
  <c r="V140" i="24" s="1"/>
  <c r="V142" i="24" s="1"/>
  <c r="V141" i="24" s="1"/>
  <c r="V136" i="24" a="1"/>
  <c r="V136" i="24" s="1"/>
  <c r="V138" i="24" s="1"/>
  <c r="V137" i="24" s="1"/>
  <c r="S140" i="24" a="1"/>
  <c r="S140" i="24" s="1"/>
  <c r="S142" i="24" s="1"/>
  <c r="S141" i="24" s="1"/>
  <c r="S136" i="24" a="1"/>
  <c r="S136" i="24" s="1"/>
  <c r="S138" i="24" s="1"/>
  <c r="S137" i="24" s="1"/>
  <c r="O140" i="24" a="1"/>
  <c r="O140" i="24" s="1"/>
  <c r="O142" i="24" s="1"/>
  <c r="O141" i="24" s="1"/>
  <c r="O136" i="24" a="1"/>
  <c r="O136" i="24" s="1"/>
  <c r="O138" i="24" s="1"/>
  <c r="O137" i="24" s="1"/>
  <c r="H140" i="24" a="1"/>
  <c r="H140" i="24" s="1"/>
  <c r="H142" i="24" s="1"/>
  <c r="H141" i="24" s="1"/>
  <c r="H136" i="24" a="1"/>
  <c r="H136" i="24" s="1"/>
  <c r="H138" i="24" s="1"/>
  <c r="H137" i="24" s="1"/>
  <c r="F140" i="24" a="1"/>
  <c r="F140" i="24" s="1"/>
  <c r="F142" i="24" s="1"/>
  <c r="F141" i="24" s="1"/>
  <c r="F136" i="24" a="1"/>
  <c r="F136" i="24" s="1"/>
  <c r="F138" i="24" s="1"/>
  <c r="F137" i="24" s="1"/>
  <c r="W127" i="24"/>
  <c r="W124" i="24"/>
  <c r="G127" i="24"/>
  <c r="G124" i="24"/>
  <c r="I127" i="24"/>
  <c r="I124" i="24"/>
  <c r="O127" i="24"/>
  <c r="O124" i="24"/>
  <c r="F127" i="24"/>
  <c r="F124" i="24"/>
  <c r="S127" i="24"/>
  <c r="S124" i="24"/>
  <c r="Q127" i="24"/>
  <c r="Q124" i="24"/>
  <c r="V127" i="24"/>
  <c r="V124" i="24"/>
  <c r="R127" i="24"/>
  <c r="R124" i="24"/>
  <c r="M127" i="24"/>
  <c r="M124" i="24"/>
  <c r="U127" i="24"/>
  <c r="U124" i="24"/>
  <c r="P127" i="24"/>
  <c r="P124" i="24"/>
  <c r="K127" i="24"/>
  <c r="K124" i="24"/>
  <c r="J127" i="24"/>
  <c r="J124" i="24"/>
  <c r="L127" i="24"/>
  <c r="L124" i="24"/>
  <c r="T127" i="24"/>
  <c r="T124" i="24"/>
  <c r="H127" i="24"/>
  <c r="H124" i="24"/>
  <c r="E127" i="24"/>
  <c r="E124" i="24"/>
  <c r="N127" i="24"/>
  <c r="N124" i="24"/>
  <c r="J108" i="24"/>
  <c r="N108" i="24"/>
  <c r="K108" i="24"/>
  <c r="S108" i="24"/>
  <c r="V108" i="24"/>
  <c r="T108" i="24"/>
  <c r="P108" i="24"/>
  <c r="E108" i="24"/>
  <c r="I108" i="24"/>
  <c r="Q108" i="24"/>
  <c r="L108" i="24"/>
  <c r="H108" i="24"/>
  <c r="M108" i="24"/>
  <c r="F108" i="24"/>
  <c r="C108" i="24"/>
  <c r="C105" i="24"/>
  <c r="R108" i="24"/>
  <c r="O108" i="24"/>
  <c r="G108" i="24"/>
  <c r="W108" i="24"/>
  <c r="U108" i="24"/>
  <c r="K22" i="26"/>
  <c r="L22" i="26" s="1"/>
  <c r="D117" i="24"/>
  <c r="D62" i="24"/>
  <c r="D59" i="24"/>
  <c r="D58" i="24"/>
  <c r="D119" i="24"/>
  <c r="D96" i="24" a="1"/>
  <c r="D96" i="24" s="1"/>
  <c r="D102" i="24" a="1"/>
  <c r="D102" i="24" s="1"/>
  <c r="D104" i="24" s="1"/>
  <c r="D30" i="24"/>
  <c r="D29" i="24"/>
  <c r="D28" i="24"/>
  <c r="D49" i="24"/>
  <c r="D73" i="24" s="1" a="1"/>
  <c r="D73" i="24" s="1"/>
  <c r="D50" i="24" a="1"/>
  <c r="D50" i="24" s="1"/>
  <c r="D25" i="24" s="1"/>
  <c r="D26" i="24" s="1"/>
  <c r="C73" i="24" a="1"/>
  <c r="C73" i="24" s="1"/>
  <c r="G83" i="24"/>
  <c r="G134" i="24" s="1"/>
  <c r="G133" i="24" s="1"/>
  <c r="G144" i="24"/>
  <c r="I83" i="24"/>
  <c r="I134" i="24" s="1"/>
  <c r="I133" i="24" s="1"/>
  <c r="I144" i="24"/>
  <c r="O83" i="24"/>
  <c r="O134" i="24" s="1"/>
  <c r="O133" i="24" s="1"/>
  <c r="O144" i="24"/>
  <c r="K83" i="24"/>
  <c r="K134" i="24" s="1"/>
  <c r="K133" i="24" s="1"/>
  <c r="K144" i="24"/>
  <c r="U83" i="24"/>
  <c r="U134" i="24" s="1"/>
  <c r="U133" i="24" s="1"/>
  <c r="U144" i="24"/>
  <c r="F83" i="24"/>
  <c r="F134" i="24" s="1"/>
  <c r="F133" i="24" s="1"/>
  <c r="F144" i="24"/>
  <c r="M83" i="24"/>
  <c r="M134" i="24" s="1"/>
  <c r="M133" i="24" s="1"/>
  <c r="M144" i="24"/>
  <c r="V83" i="24"/>
  <c r="V134" i="24" s="1"/>
  <c r="V133" i="24" s="1"/>
  <c r="V144" i="24"/>
  <c r="S83" i="24"/>
  <c r="S134" i="24" s="1"/>
  <c r="S133" i="24" s="1"/>
  <c r="S144" i="24"/>
  <c r="J83" i="24"/>
  <c r="J134" i="24" s="1"/>
  <c r="J133" i="24" s="1"/>
  <c r="J144" i="24"/>
  <c r="T83" i="24"/>
  <c r="T134" i="24" s="1"/>
  <c r="T133" i="24" s="1"/>
  <c r="T144" i="24"/>
  <c r="W83" i="24"/>
  <c r="W134" i="24" s="1"/>
  <c r="W133" i="24" s="1"/>
  <c r="W144" i="24"/>
  <c r="Q83" i="24"/>
  <c r="Q134" i="24" s="1"/>
  <c r="Q133" i="24" s="1"/>
  <c r="Q144" i="24"/>
  <c r="N83" i="24"/>
  <c r="N134" i="24" s="1"/>
  <c r="N133" i="24" s="1"/>
  <c r="N144" i="24"/>
  <c r="L83" i="24"/>
  <c r="L134" i="24" s="1"/>
  <c r="L133" i="24" s="1"/>
  <c r="L144" i="24"/>
  <c r="E83" i="24"/>
  <c r="E134" i="24" s="1"/>
  <c r="E133" i="24" s="1"/>
  <c r="E144" i="24"/>
  <c r="P83" i="24"/>
  <c r="P134" i="24" s="1"/>
  <c r="P133" i="24" s="1"/>
  <c r="P144" i="24"/>
  <c r="R83" i="24"/>
  <c r="R134" i="24" s="1"/>
  <c r="R133" i="24" s="1"/>
  <c r="R144" i="24"/>
  <c r="H83" i="24"/>
  <c r="H134" i="24" s="1"/>
  <c r="H133" i="24" s="1"/>
  <c r="H144" i="24"/>
  <c r="C140" i="24" a="1"/>
  <c r="C140" i="24" s="1"/>
  <c r="C142" i="24" s="1"/>
  <c r="C141" i="24" s="1"/>
  <c r="K71" i="24"/>
  <c r="M71" i="24"/>
  <c r="U71" i="24"/>
  <c r="J71" i="24"/>
  <c r="W71" i="24"/>
  <c r="T71" i="24"/>
  <c r="Q71" i="24"/>
  <c r="C71" i="24"/>
  <c r="C138" i="24"/>
  <c r="C137" i="24" s="1"/>
  <c r="N71" i="24"/>
  <c r="F71" i="24"/>
  <c r="L71" i="24"/>
  <c r="E71" i="24"/>
  <c r="S71" i="24"/>
  <c r="H71" i="24"/>
  <c r="I71" i="24"/>
  <c r="P71" i="24"/>
  <c r="G71" i="24"/>
  <c r="V71" i="24"/>
  <c r="R71" i="24"/>
  <c r="O71" i="24"/>
  <c r="C29" i="24"/>
  <c r="C120" i="24"/>
  <c r="C121" i="24" s="1"/>
  <c r="C123" i="24" s="1"/>
  <c r="C125" i="24" s="1"/>
  <c r="C124" i="24" s="1"/>
  <c r="C30" i="24"/>
  <c r="C32" i="24" s="1"/>
  <c r="M82" i="24"/>
  <c r="K82" i="24"/>
  <c r="E82" i="24"/>
  <c r="V82" i="24"/>
  <c r="R82" i="24"/>
  <c r="P82" i="24"/>
  <c r="O82" i="24"/>
  <c r="U82" i="24"/>
  <c r="J82" i="24"/>
  <c r="T82" i="24"/>
  <c r="I82" i="24"/>
  <c r="F82" i="24"/>
  <c r="G82" i="24"/>
  <c r="S82" i="24"/>
  <c r="N82" i="24"/>
  <c r="L82" i="24"/>
  <c r="W82" i="24"/>
  <c r="H82" i="24"/>
  <c r="Q82" i="24"/>
  <c r="C81" i="24"/>
  <c r="B39" i="27"/>
  <c r="C75" i="24" l="1"/>
  <c r="C74" i="24" s="1"/>
  <c r="D75" i="24"/>
  <c r="D74" i="24" s="1"/>
  <c r="D98" i="24"/>
  <c r="M129" i="24"/>
  <c r="M126" i="24"/>
  <c r="V126" i="24"/>
  <c r="V129" i="24"/>
  <c r="Q126" i="24"/>
  <c r="Q129" i="24"/>
  <c r="L129" i="24"/>
  <c r="L126" i="24"/>
  <c r="F126" i="24"/>
  <c r="F129" i="24"/>
  <c r="E126" i="24"/>
  <c r="E129" i="24"/>
  <c r="K129" i="24"/>
  <c r="K126" i="24"/>
  <c r="P129" i="24"/>
  <c r="P126" i="24"/>
  <c r="G129" i="24"/>
  <c r="G126" i="24"/>
  <c r="N129" i="24"/>
  <c r="N126" i="24"/>
  <c r="R126" i="24"/>
  <c r="R129" i="24"/>
  <c r="H126" i="24"/>
  <c r="H129" i="24"/>
  <c r="T129" i="24"/>
  <c r="T126" i="24"/>
  <c r="S129" i="24"/>
  <c r="S126" i="24"/>
  <c r="J126" i="24"/>
  <c r="J129" i="24"/>
  <c r="O129" i="24"/>
  <c r="O126" i="24"/>
  <c r="I126" i="24"/>
  <c r="I129" i="24"/>
  <c r="U126" i="24"/>
  <c r="U129" i="24"/>
  <c r="W126" i="24"/>
  <c r="W129" i="24"/>
  <c r="N113" i="24"/>
  <c r="N112" i="24" s="1"/>
  <c r="N107" i="24"/>
  <c r="J113" i="24"/>
  <c r="J112" i="24" s="1"/>
  <c r="J107" i="24"/>
  <c r="R113" i="24"/>
  <c r="R112" i="24" s="1"/>
  <c r="R107" i="24"/>
  <c r="F113" i="24"/>
  <c r="F112" i="24" s="1"/>
  <c r="F107" i="24"/>
  <c r="L113" i="24"/>
  <c r="L112" i="24" s="1"/>
  <c r="L107" i="24"/>
  <c r="Q107" i="24"/>
  <c r="Q113" i="24"/>
  <c r="Q112" i="24" s="1"/>
  <c r="D106" i="24"/>
  <c r="D105" i="24" s="1"/>
  <c r="D103" i="24"/>
  <c r="I113" i="24"/>
  <c r="I112" i="24" s="1"/>
  <c r="I107" i="24"/>
  <c r="W107" i="24"/>
  <c r="W113" i="24"/>
  <c r="W112" i="24" s="1"/>
  <c r="E113" i="24"/>
  <c r="E112" i="24" s="1"/>
  <c r="E107" i="24"/>
  <c r="G107" i="24"/>
  <c r="G113" i="24"/>
  <c r="G112" i="24" s="1"/>
  <c r="P107" i="24"/>
  <c r="P113" i="24"/>
  <c r="P112" i="24" s="1"/>
  <c r="U113" i="24"/>
  <c r="U112" i="24" s="1"/>
  <c r="U107" i="24"/>
  <c r="C113" i="24"/>
  <c r="C112" i="24" s="1"/>
  <c r="C107" i="24"/>
  <c r="H113" i="24"/>
  <c r="H112" i="24" s="1"/>
  <c r="H107" i="24"/>
  <c r="T113" i="24"/>
  <c r="T112" i="24" s="1"/>
  <c r="T107" i="24"/>
  <c r="O107" i="24"/>
  <c r="O113" i="24"/>
  <c r="O112" i="24" s="1"/>
  <c r="V113" i="24"/>
  <c r="V112" i="24" s="1"/>
  <c r="V107" i="24"/>
  <c r="S107" i="24"/>
  <c r="S113" i="24"/>
  <c r="S112" i="24" s="1"/>
  <c r="M113" i="24"/>
  <c r="M112" i="24" s="1"/>
  <c r="M107" i="24"/>
  <c r="K113" i="24"/>
  <c r="K112" i="24" s="1"/>
  <c r="K107" i="24"/>
  <c r="D120" i="24"/>
  <c r="D121" i="24" s="1"/>
  <c r="D123" i="24" s="1"/>
  <c r="D125" i="24" s="1"/>
  <c r="C144" i="24"/>
  <c r="D31" i="24"/>
  <c r="D32" i="24"/>
  <c r="D89" i="24"/>
  <c r="D136" i="24" s="1" a="1"/>
  <c r="D136" i="24" s="1"/>
  <c r="D81" i="24"/>
  <c r="C127" i="24"/>
  <c r="C31" i="24"/>
  <c r="C83" i="24"/>
  <c r="C134" i="24" s="1"/>
  <c r="C133" i="24" s="1"/>
  <c r="C82" i="24"/>
  <c r="B40" i="27"/>
  <c r="U131" i="24" l="1"/>
  <c r="U128" i="24"/>
  <c r="P131" i="24"/>
  <c r="P128" i="24"/>
  <c r="I131" i="24"/>
  <c r="I128" i="24"/>
  <c r="E128" i="24"/>
  <c r="E131" i="24"/>
  <c r="E130" i="24" s="1"/>
  <c r="O131" i="24"/>
  <c r="O128" i="24"/>
  <c r="J131" i="24"/>
  <c r="J128" i="24"/>
  <c r="F128" i="24"/>
  <c r="F131" i="24"/>
  <c r="F130" i="24" s="1"/>
  <c r="S131" i="24"/>
  <c r="S128" i="24"/>
  <c r="L131" i="24"/>
  <c r="L128" i="24"/>
  <c r="Q131" i="24"/>
  <c r="Q128" i="24"/>
  <c r="W131" i="24"/>
  <c r="W128" i="24"/>
  <c r="G131" i="24"/>
  <c r="G130" i="24" s="1"/>
  <c r="G128" i="24"/>
  <c r="N131" i="24"/>
  <c r="N128" i="24"/>
  <c r="K131" i="24"/>
  <c r="K128" i="24"/>
  <c r="T131" i="24"/>
  <c r="T128" i="24"/>
  <c r="H128" i="24"/>
  <c r="H131" i="24"/>
  <c r="V128" i="24"/>
  <c r="V131" i="24"/>
  <c r="R131" i="24"/>
  <c r="R128" i="24"/>
  <c r="D127" i="24"/>
  <c r="D124" i="24"/>
  <c r="M131" i="24"/>
  <c r="M128" i="24"/>
  <c r="C129" i="24"/>
  <c r="C128" i="24" s="1"/>
  <c r="C126" i="24"/>
  <c r="D108" i="24"/>
  <c r="D107" i="24" s="1"/>
  <c r="D97" i="24"/>
  <c r="D144" i="24"/>
  <c r="D83" i="24"/>
  <c r="D134" i="24" s="1"/>
  <c r="D133" i="24" s="1"/>
  <c r="D82" i="24"/>
  <c r="D140" i="24" a="1"/>
  <c r="D140" i="24" s="1"/>
  <c r="D142" i="24" s="1"/>
  <c r="D141" i="24" s="1"/>
  <c r="D71" i="24"/>
  <c r="D138" i="24"/>
  <c r="D137" i="24" s="1"/>
  <c r="B41" i="27"/>
  <c r="M130" i="24" l="1"/>
  <c r="M72" i="24"/>
  <c r="M18" i="24" s="1"/>
  <c r="L130" i="24"/>
  <c r="L72" i="24"/>
  <c r="L18" i="24" s="1"/>
  <c r="R130" i="24"/>
  <c r="R72" i="24"/>
  <c r="R18" i="24" s="1"/>
  <c r="S130" i="24"/>
  <c r="S72" i="24"/>
  <c r="S18" i="24" s="1"/>
  <c r="V130" i="24"/>
  <c r="V72" i="24"/>
  <c r="V18" i="24" s="1"/>
  <c r="H130" i="24"/>
  <c r="H72" i="24"/>
  <c r="H18" i="24" s="1"/>
  <c r="J130" i="24"/>
  <c r="J72" i="24"/>
  <c r="J18" i="24" s="1"/>
  <c r="T130" i="24"/>
  <c r="T72" i="24"/>
  <c r="T18" i="24" s="1"/>
  <c r="O130" i="24"/>
  <c r="O72" i="24"/>
  <c r="O18" i="24" s="1"/>
  <c r="K130" i="24"/>
  <c r="K72" i="24"/>
  <c r="K18" i="24" s="1"/>
  <c r="I130" i="24"/>
  <c r="I72" i="24"/>
  <c r="I18" i="24" s="1"/>
  <c r="Q130" i="24"/>
  <c r="Q72" i="24"/>
  <c r="Q18" i="24" s="1"/>
  <c r="N130" i="24"/>
  <c r="N72" i="24"/>
  <c r="N18" i="24" s="1"/>
  <c r="P130" i="24"/>
  <c r="P72" i="24"/>
  <c r="P18" i="24" s="1"/>
  <c r="W130" i="24"/>
  <c r="W72" i="24"/>
  <c r="W18" i="24" s="1"/>
  <c r="U130" i="24"/>
  <c r="U72" i="24"/>
  <c r="U18" i="24" s="1"/>
  <c r="D113" i="24"/>
  <c r="D112" i="24" s="1"/>
  <c r="D129" i="24"/>
  <c r="D126" i="24"/>
  <c r="G72" i="24"/>
  <c r="G18" i="24" s="1"/>
  <c r="F72" i="24"/>
  <c r="F18" i="24" s="1"/>
  <c r="E72" i="24"/>
  <c r="E18" i="24" s="1"/>
  <c r="C131" i="24"/>
  <c r="C130" i="24" s="1"/>
  <c r="B42" i="27"/>
  <c r="D128" i="24" l="1"/>
  <c r="D131" i="24"/>
  <c r="C72" i="24"/>
  <c r="C18" i="24" s="1"/>
  <c r="B43" i="27"/>
  <c r="D130" i="24" l="1"/>
  <c r="D72" i="24"/>
  <c r="D18" i="24" s="1"/>
  <c r="B44" i="27"/>
  <c r="B45" i="27" l="1"/>
  <c r="B46" i="27" l="1"/>
  <c r="B47" i="27" l="1"/>
  <c r="B48" i="27" l="1"/>
  <c r="B49" i="27" l="1"/>
  <c r="B50" i="27" l="1"/>
  <c r="B51" i="27" l="1"/>
  <c r="B52" i="27" l="1"/>
  <c r="B53" i="27" l="1"/>
  <c r="B54" i="27" l="1"/>
  <c r="B55" i="27" l="1"/>
  <c r="B56" i="27" l="1"/>
  <c r="B57" i="27" l="1"/>
  <c r="B58" i="27" l="1"/>
  <c r="B59" i="27" l="1"/>
  <c r="B60" i="27" l="1"/>
  <c r="B61" i="27" l="1"/>
  <c r="B62" i="27" l="1"/>
  <c r="B63" i="27" l="1"/>
  <c r="B64" i="27" l="1"/>
  <c r="B65" i="27" l="1"/>
  <c r="B66" i="27" l="1"/>
  <c r="B67" i="27" s="1"/>
  <c r="B69" i="27" s="1"/>
  <c r="B70" i="27" l="1"/>
  <c r="B71" i="27" l="1"/>
  <c r="B72" i="27" l="1"/>
  <c r="B73" i="27" l="1"/>
  <c r="B74" i="27" l="1"/>
  <c r="B75" i="27" l="1"/>
  <c r="B76" i="27" l="1"/>
  <c r="B77" i="27" l="1"/>
  <c r="B78" i="27" l="1"/>
  <c r="B79" i="27" l="1"/>
  <c r="B80" i="27" l="1"/>
  <c r="B81" i="27" l="1"/>
  <c r="B82" i="27" l="1"/>
  <c r="B83" i="27" l="1"/>
  <c r="B84" i="27" l="1"/>
  <c r="B85" i="27" l="1"/>
  <c r="B86" i="27" l="1"/>
  <c r="B87" i="27" l="1"/>
  <c r="B88" i="27" l="1"/>
  <c r="B89" i="27" l="1"/>
  <c r="B90" i="27" l="1"/>
  <c r="B91" i="27" l="1"/>
  <c r="B92" i="27" l="1"/>
  <c r="B93" i="27" l="1"/>
  <c r="B94" i="27" l="1"/>
  <c r="B95" i="27" l="1"/>
  <c r="B96" i="27" l="1"/>
  <c r="B97" i="27" l="1"/>
  <c r="B98" i="27" l="1"/>
  <c r="B99" i="27" l="1"/>
  <c r="B100" i="27" l="1"/>
  <c r="B101" i="27" l="1"/>
  <c r="B102" i="27" l="1"/>
  <c r="B103" i="27" l="1"/>
  <c r="B104" i="27" l="1"/>
  <c r="B105" i="27" l="1"/>
  <c r="B106" i="27" l="1"/>
  <c r="B107" i="27" l="1"/>
  <c r="B108" i="27" l="1"/>
  <c r="B109" i="27" l="1"/>
  <c r="B110" i="27" l="1"/>
  <c r="B111" i="27" l="1"/>
  <c r="B112" i="27" l="1"/>
  <c r="B113" i="27" l="1"/>
  <c r="B114" i="27" l="1"/>
  <c r="B115" i="27" l="1"/>
  <c r="B116" i="27" l="1"/>
  <c r="B117" i="27" l="1"/>
  <c r="B118" i="27" l="1"/>
  <c r="B119" i="27" l="1"/>
  <c r="B120" i="27" l="1"/>
  <c r="B121" i="27" l="1"/>
  <c r="B122" i="27" l="1"/>
  <c r="B123" i="27" l="1"/>
  <c r="B124" i="27" l="1"/>
  <c r="B125" i="27" l="1"/>
  <c r="B126" i="27" l="1"/>
  <c r="B127" i="27" l="1"/>
  <c r="B128" i="27" l="1"/>
  <c r="B129" i="27" l="1"/>
  <c r="B130" i="27" l="1"/>
  <c r="B131" i="27" l="1"/>
  <c r="B132" i="27" l="1"/>
  <c r="B133" i="27" l="1"/>
  <c r="B134" i="27" l="1"/>
  <c r="B135" i="27" l="1"/>
  <c r="B136" i="27" l="1"/>
  <c r="B137" i="27" l="1"/>
  <c r="B138" i="27" l="1"/>
  <c r="B139" i="27" l="1"/>
  <c r="B140" i="27" l="1"/>
  <c r="B141" i="27" l="1"/>
  <c r="B142" i="27" l="1"/>
  <c r="B143" i="27" l="1"/>
  <c r="B144" i="27" l="1"/>
  <c r="B145" i="27" l="1"/>
  <c r="B146" i="27" l="1"/>
  <c r="B147" i="27" l="1"/>
  <c r="B148" i="27" l="1"/>
  <c r="B149" i="27" l="1"/>
  <c r="B150" i="27" l="1"/>
  <c r="B151" i="27" l="1"/>
  <c r="B152" i="27" l="1"/>
  <c r="B153" i="27" l="1"/>
  <c r="B154" i="27" l="1"/>
  <c r="B155" i="27" l="1"/>
  <c r="B156" i="27" l="1"/>
  <c r="B157" i="27" l="1"/>
  <c r="B158" i="27" l="1"/>
  <c r="B159" i="27" l="1"/>
  <c r="B160" i="27" l="1"/>
  <c r="B161" i="27" l="1"/>
  <c r="B162" i="27" l="1"/>
  <c r="B163" i="27" l="1"/>
  <c r="B164" i="27" l="1"/>
  <c r="B165" i="27" l="1"/>
  <c r="B166" i="27" l="1"/>
  <c r="B167" i="27" l="1"/>
  <c r="B168" i="2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Andrey Solomykin</author>
  </authors>
  <commentList>
    <comment ref="N6" authorId="0" shapeId="0" xr:uid="{999A87B8-A6AA-46F4-AC4E-DFB93425F313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= 0 (false) AND </t>
        </r>
        <r>
          <rPr>
            <i/>
            <sz val="9"/>
            <color indexed="81"/>
            <rFont val="Tahoma"/>
            <family val="2"/>
          </rPr>
          <t>variable_inlet</t>
        </r>
        <r>
          <rPr>
            <sz val="9"/>
            <color indexed="81"/>
            <rFont val="Tahoma"/>
            <family val="2"/>
          </rPr>
          <t xml:space="preserve"> ≥ 1 (true)</t>
        </r>
      </text>
    </comment>
    <comment ref="N7" authorId="0" shapeId="0" xr:uid="{13DF8AFC-A92F-407F-8126-CDA166B4451F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= 0 (false) AND </t>
        </r>
        <r>
          <rPr>
            <i/>
            <sz val="9"/>
            <color indexed="81"/>
            <rFont val="Tahoma"/>
            <family val="2"/>
          </rPr>
          <t>variable_inlet</t>
        </r>
        <r>
          <rPr>
            <sz val="9"/>
            <color indexed="81"/>
            <rFont val="Tahoma"/>
            <family val="2"/>
          </rPr>
          <t xml:space="preserve"> = 0 (false)</t>
        </r>
      </text>
    </comment>
    <comment ref="N9" authorId="0" shapeId="0" xr:uid="{5F85E0E6-1878-4846-B14F-167912ECB41F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≤ 0.5 (false)
Commanded_N = N1_idle + (</t>
        </r>
        <r>
          <rPr>
            <b/>
            <sz val="9"/>
            <color indexed="81"/>
            <rFont val="Tahoma"/>
            <family val="2"/>
          </rPr>
          <t>100</t>
        </r>
        <r>
          <rPr>
            <sz val="9"/>
            <color indexed="81"/>
            <rFont val="Tahoma"/>
            <family val="2"/>
          </rPr>
          <t xml:space="preserve"> - N1_idle) * EffectiveThrottle</t>
        </r>
      </text>
    </comment>
    <comment ref="N11" authorId="0" shapeId="0" xr:uid="{86EC8E2D-CA66-4487-9710-B2BA6C8CAE81}">
      <text>
        <r>
          <rPr>
            <sz val="9"/>
            <color indexed="81"/>
            <rFont val="Tahoma"/>
            <family val="2"/>
          </rPr>
          <t>Protection is active only when the engine is considered started</t>
        </r>
      </text>
    </comment>
    <comment ref="N12" authorId="0" shapeId="0" xr:uid="{9E6CBCC4-5A3F-46FD-9483-29F0AA7F6F7B}">
      <text>
        <r>
          <rPr>
            <u/>
            <sz val="9"/>
            <color indexed="81"/>
            <rFont val="Tahoma"/>
            <family val="2"/>
          </rPr>
          <t>Input signal for Fuel Flow PID:</t>
        </r>
        <r>
          <rPr>
            <sz val="9"/>
            <color indexed="81"/>
            <rFont val="Tahoma"/>
            <family val="2"/>
          </rPr>
          <t xml:space="preserve">
N error = Commanded_N - N
Where N is defined as:
- </t>
        </r>
        <r>
          <rPr>
            <b/>
            <sz val="9"/>
            <color indexed="81"/>
            <rFont val="Tahoma"/>
            <family val="2"/>
          </rPr>
          <t>Corrected N2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&gt; 0.5 (true)
- </t>
        </r>
        <r>
          <rPr>
            <b/>
            <sz val="9"/>
            <color indexed="81"/>
            <rFont val="Tahoma"/>
            <family val="2"/>
          </rPr>
          <t>N1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≤ 0 (false)
</t>
        </r>
        <r>
          <rPr>
            <u/>
            <sz val="9"/>
            <color indexed="81"/>
            <rFont val="Tahoma"/>
            <family val="2"/>
          </rPr>
          <t>Protection influence:</t>
        </r>
        <r>
          <rPr>
            <sz val="9"/>
            <color indexed="81"/>
            <rFont val="Tahoma"/>
            <family val="2"/>
          </rPr>
          <t xml:space="preserve">
If the engine is started AND </t>
        </r>
        <r>
          <rPr>
            <i/>
            <sz val="9"/>
            <color indexed="81"/>
            <rFont val="Tahoma"/>
            <family val="2"/>
          </rPr>
          <t>N error</t>
        </r>
        <r>
          <rPr>
            <sz val="9"/>
            <color indexed="81"/>
            <rFont val="Tahoma"/>
            <family val="2"/>
          </rPr>
          <t xml:space="preserve"> &gt; 0, then:
N error = (limit - limited_parameter) * </t>
        </r>
        <r>
          <rPr>
            <b/>
            <sz val="9"/>
            <color indexed="81"/>
            <rFont val="Tahoma"/>
            <family val="2"/>
          </rPr>
          <t>protectionErrorScalar</t>
        </r>
        <r>
          <rPr>
            <sz val="9"/>
            <color indexed="81"/>
            <rFont val="Tahoma"/>
            <family val="2"/>
          </rPr>
          <t xml:space="preserve">
Where limited_parameter is defined as:
1) </t>
        </r>
        <r>
          <rPr>
            <b/>
            <sz val="9"/>
            <color indexed="81"/>
            <rFont val="Tahoma"/>
            <family val="2"/>
          </rPr>
          <t>Corrected N1</t>
        </r>
        <r>
          <rPr>
            <sz val="9"/>
            <color indexed="81"/>
            <rFont val="Tahoma"/>
            <family val="2"/>
          </rPr>
          <t>, IF (</t>
        </r>
        <r>
          <rPr>
            <i/>
            <sz val="9"/>
            <color indexed="81"/>
            <rFont val="Tahoma"/>
            <family val="2"/>
          </rPr>
          <t>max_n1_protection</t>
        </r>
        <r>
          <rPr>
            <sz val="9"/>
            <color indexed="81"/>
            <rFont val="Tahoma"/>
            <family val="2"/>
          </rPr>
          <t xml:space="preserve"> &gt; 0 AND Corrected N1 &gt; </t>
        </r>
        <r>
          <rPr>
            <i/>
            <sz val="9"/>
            <color indexed="81"/>
            <rFont val="Tahoma"/>
            <family val="2"/>
          </rPr>
          <t>max_n1_protection</t>
        </r>
        <r>
          <rPr>
            <sz val="9"/>
            <color indexed="81"/>
            <rFont val="Tahoma"/>
            <family val="2"/>
          </rPr>
          <t xml:space="preserve">) OR
2) </t>
        </r>
        <r>
          <rPr>
            <b/>
            <sz val="9"/>
            <color indexed="81"/>
            <rFont val="Tahoma"/>
            <family val="2"/>
          </rPr>
          <t>Corrected N2</t>
        </r>
        <r>
          <rPr>
            <sz val="9"/>
            <color indexed="81"/>
            <rFont val="Tahoma"/>
            <family val="2"/>
          </rPr>
          <t>, IF (</t>
        </r>
        <r>
          <rPr>
            <i/>
            <sz val="9"/>
            <color indexed="81"/>
            <rFont val="Tahoma"/>
            <family val="2"/>
          </rPr>
          <t>max_n2_protection</t>
        </r>
        <r>
          <rPr>
            <sz val="9"/>
            <color indexed="81"/>
            <rFont val="Tahoma"/>
            <family val="2"/>
          </rPr>
          <t xml:space="preserve"> &gt; 0 AND Corrected N2 &gt; </t>
        </r>
        <r>
          <rPr>
            <i/>
            <sz val="9"/>
            <color indexed="81"/>
            <rFont val="Tahoma"/>
            <family val="2"/>
          </rPr>
          <t>max_n1_protection</t>
        </r>
        <r>
          <rPr>
            <sz val="9"/>
            <color indexed="81"/>
            <rFont val="Tahoma"/>
            <family val="2"/>
          </rPr>
          <t xml:space="preserve">) OR
3) </t>
        </r>
        <r>
          <rPr>
            <b/>
            <sz val="9"/>
            <color indexed="81"/>
            <rFont val="Tahoma"/>
            <family val="2"/>
          </rPr>
          <t>EGT</t>
        </r>
        <r>
          <rPr>
            <sz val="9"/>
            <color indexed="81"/>
            <rFont val="Tahoma"/>
            <family val="2"/>
          </rPr>
          <t>, IF (</t>
        </r>
        <r>
          <rPr>
            <i/>
            <sz val="9"/>
            <color indexed="81"/>
            <rFont val="Tahoma"/>
            <family val="2"/>
          </rPr>
          <t>max_egt_protection</t>
        </r>
        <r>
          <rPr>
            <sz val="9"/>
            <color indexed="81"/>
            <rFont val="Tahoma"/>
            <family val="2"/>
          </rPr>
          <t xml:space="preserve"> &gt; 0 AND EGT &gt; </t>
        </r>
        <r>
          <rPr>
            <i/>
            <sz val="9"/>
            <color indexed="81"/>
            <rFont val="Tahoma"/>
            <family val="2"/>
          </rPr>
          <t>max_egt_protection</t>
        </r>
        <r>
          <rPr>
            <sz val="9"/>
            <color indexed="81"/>
            <rFont val="Tahoma"/>
            <family val="2"/>
          </rPr>
          <t>)</t>
        </r>
      </text>
    </comment>
    <comment ref="O12" authorId="0" shapeId="0" xr:uid="{7E6A59DE-DD90-41D9-9320-EC05BADFF638}">
      <text>
        <r>
          <rPr>
            <sz val="9"/>
            <color indexed="81"/>
            <rFont val="Tahoma"/>
            <family val="2"/>
          </rPr>
          <t xml:space="preserve">Where Δ is defined as:
- </t>
        </r>
        <r>
          <rPr>
            <b/>
            <sz val="9"/>
            <color indexed="81"/>
            <rFont val="Tahoma"/>
            <family val="2"/>
          </rPr>
          <t>%</t>
        </r>
        <r>
          <rPr>
            <sz val="9"/>
            <color indexed="81"/>
            <rFont val="Tahoma"/>
            <family val="2"/>
          </rPr>
          <t xml:space="preserve">, when protecting </t>
        </r>
        <r>
          <rPr>
            <b/>
            <sz val="9"/>
            <color indexed="81"/>
            <rFont val="Tahoma"/>
            <family val="2"/>
          </rPr>
          <t>corrected N1</t>
        </r>
        <r>
          <rPr>
            <sz val="9"/>
            <color indexed="81"/>
            <rFont val="Tahoma"/>
            <family val="2"/>
          </rPr>
          <t xml:space="preserve"> or </t>
        </r>
        <r>
          <rPr>
            <b/>
            <sz val="9"/>
            <color indexed="81"/>
            <rFont val="Tahoma"/>
            <family val="2"/>
          </rPr>
          <t>corrected N2</t>
        </r>
        <r>
          <rPr>
            <sz val="9"/>
            <color indexed="81"/>
            <rFont val="Tahoma"/>
            <family val="2"/>
          </rPr>
          <t xml:space="preserve">
- </t>
        </r>
        <r>
          <rPr>
            <b/>
            <sz val="9"/>
            <color indexed="81"/>
            <rFont val="Tahoma"/>
            <family val="2"/>
          </rPr>
          <t>°R</t>
        </r>
        <r>
          <rPr>
            <sz val="9"/>
            <color indexed="81"/>
            <rFont val="Tahoma"/>
            <family val="2"/>
          </rPr>
          <t xml:space="preserve">, when protecting </t>
        </r>
        <r>
          <rPr>
            <b/>
            <sz val="9"/>
            <color indexed="81"/>
            <rFont val="Tahoma"/>
            <family val="2"/>
          </rPr>
          <t>EGT</t>
        </r>
      </text>
    </comment>
    <comment ref="N14" authorId="0" shapeId="0" xr:uid="{81C352FD-F0E3-44E6-879A-C0BE87F360CD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use_gross_thrust_on_fuelflow</t>
        </r>
        <r>
          <rPr>
            <sz val="9"/>
            <color indexed="81"/>
            <rFont val="Tahoma"/>
            <family val="2"/>
          </rPr>
          <t xml:space="preserve"> ≤ 0.5 (false)
For fuel flow calculation:
thrust = MAX(</t>
        </r>
        <r>
          <rPr>
            <i/>
            <sz val="9"/>
            <color indexed="81"/>
            <rFont val="Tahoma"/>
            <family val="2"/>
          </rPr>
          <t>static_thrust</t>
        </r>
        <r>
          <rPr>
            <sz val="9"/>
            <color indexed="81"/>
            <rFont val="Tahoma"/>
            <family val="2"/>
          </rPr>
          <t xml:space="preserve"> * </t>
        </r>
        <r>
          <rPr>
            <b/>
            <sz val="9"/>
            <color indexed="81"/>
            <rFont val="Tahoma"/>
            <family val="2"/>
          </rPr>
          <t>IDLE_THRUST_PCT</t>
        </r>
        <r>
          <rPr>
            <sz val="9"/>
            <color indexed="81"/>
            <rFont val="Tahoma"/>
            <family val="2"/>
          </rPr>
          <t>, net_thrust)</t>
        </r>
      </text>
    </comment>
    <comment ref="N16" authorId="0" shapeId="0" xr:uid="{8D591145-9413-4FE8-8D61-63F2876BDE49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min_throttle_limit</t>
        </r>
        <r>
          <rPr>
            <sz val="9"/>
            <color indexed="81"/>
            <rFont val="Tahoma"/>
            <family val="2"/>
          </rPr>
          <t xml:space="preserve"> &lt; 0</t>
        </r>
        <r>
          <rPr>
            <sz val="9"/>
            <color indexed="81"/>
            <rFont val="Tahoma"/>
            <family val="2"/>
          </rPr>
          <t xml:space="preserve">
Then in reverse (throttle &lt; 0):
Effective_throttle = throttle * </t>
        </r>
        <r>
          <rPr>
            <b/>
            <sz val="9"/>
            <color indexed="81"/>
            <rFont val="Tahoma"/>
            <family val="2"/>
          </rPr>
          <t>JET_REVERSE_THROTTLE_SCALE</t>
        </r>
      </text>
    </comment>
    <comment ref="N17" authorId="0" shapeId="0" xr:uid="{4E920BB8-99E7-4B07-A97A-A4FA4BC754CD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reverser_available</t>
        </r>
        <r>
          <rPr>
            <sz val="9"/>
            <color indexed="81"/>
            <rFont val="Tahoma"/>
            <family val="2"/>
          </rPr>
          <t xml:space="preserve"> &gt; 0 AND </t>
        </r>
        <r>
          <rPr>
            <i/>
            <sz val="9"/>
            <color indexed="81"/>
            <rFont val="Tahoma"/>
            <family val="2"/>
          </rPr>
          <t>reverser_mach_controlled</t>
        </r>
        <r>
          <rPr>
            <sz val="9"/>
            <color indexed="81"/>
            <rFont val="Tahoma"/>
            <family val="2"/>
          </rPr>
          <t xml:space="preserve"> = 0 (false)
Thrust_factor = 1 - (1 + </t>
        </r>
        <r>
          <rPr>
            <i/>
            <sz val="9"/>
            <color indexed="81"/>
            <rFont val="Tahoma"/>
            <family val="2"/>
          </rPr>
          <t>reverser_available</t>
        </r>
        <r>
          <rPr>
            <sz val="9"/>
            <color indexed="81"/>
            <rFont val="Tahoma"/>
            <family val="2"/>
          </rPr>
          <t xml:space="preserve"> * </t>
        </r>
        <r>
          <rPr>
            <b/>
            <sz val="9"/>
            <color indexed="81"/>
            <rFont val="Tahoma"/>
            <family val="2"/>
          </rPr>
          <t>PCT_MAX_THRUST_IN_REVERSE</t>
        </r>
        <r>
          <rPr>
            <sz val="9"/>
            <color indexed="81"/>
            <rFont val="Tahoma"/>
            <family val="2"/>
          </rPr>
          <t xml:space="preserve">) * </t>
        </r>
        <r>
          <rPr>
            <i/>
            <sz val="9"/>
            <color indexed="81"/>
            <rFont val="Tahoma"/>
            <family val="2"/>
          </rPr>
          <t>TURB_ENG_REVERSE_NOZZLE_PERCENT</t>
        </r>
      </text>
    </comment>
    <comment ref="N19" authorId="0" shapeId="0" xr:uid="{AD8A2DA4-2379-4548-95DD-CE47D0167788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reverser_available</t>
        </r>
        <r>
          <rPr>
            <sz val="9"/>
            <color indexed="81"/>
            <rFont val="Tahoma"/>
            <family val="2"/>
          </rPr>
          <t xml:space="preserve"> &gt; 0 AND </t>
        </r>
        <r>
          <rPr>
            <i/>
            <sz val="9"/>
            <color indexed="81"/>
            <rFont val="Tahoma"/>
            <family val="2"/>
          </rPr>
          <t>reverser_mach_controlled</t>
        </r>
        <r>
          <rPr>
            <sz val="9"/>
            <color indexed="81"/>
            <rFont val="Tahoma"/>
            <family val="2"/>
          </rPr>
          <t xml:space="preserve"> ≥ 1 (true) AND ((</t>
        </r>
        <r>
          <rPr>
            <i/>
            <sz val="9"/>
            <color indexed="81"/>
            <rFont val="Tahoma"/>
            <family val="2"/>
          </rPr>
          <t>min_throttle_limit</t>
        </r>
        <r>
          <rPr>
            <sz val="9"/>
            <color indexed="81"/>
            <rFont val="Tahoma"/>
            <family val="2"/>
          </rPr>
          <t xml:space="preserve"> ≥ 0) OR (</t>
        </r>
        <r>
          <rPr>
            <i/>
            <sz val="9"/>
            <color indexed="81"/>
            <rFont val="Tahoma"/>
            <family val="2"/>
          </rPr>
          <t>throttle</t>
        </r>
        <r>
          <rPr>
            <sz val="9"/>
            <color indexed="81"/>
            <rFont val="Tahoma"/>
            <family val="2"/>
          </rPr>
          <t xml:space="preserve"> ≥ 0))</t>
        </r>
        <r>
          <rPr>
            <b/>
            <sz val="9"/>
            <color indexed="81"/>
            <rFont val="Tahoma"/>
            <family val="2"/>
          </rPr>
          <t xml:space="preserve">
Rows arg (4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N24" authorId="0" shapeId="0" xr:uid="{386C12BD-0629-4896-80E4-4B9A8DB7D1C4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reverser_mach_controlled</t>
        </r>
        <r>
          <rPr>
            <sz val="9"/>
            <color indexed="81"/>
            <rFont val="Tahoma"/>
            <family val="2"/>
          </rPr>
          <t xml:space="preserve"> ≥ 1</t>
        </r>
        <r>
          <rPr>
            <b/>
            <sz val="9"/>
            <color indexed="81"/>
            <rFont val="Tahoma"/>
            <family val="2"/>
          </rPr>
          <t xml:space="preserve">
Rows arg (5 max):</t>
        </r>
        <r>
          <rPr>
            <sz val="9"/>
            <color indexed="81"/>
            <rFont val="Tahoma"/>
            <family val="2"/>
          </rPr>
          <t xml:space="preserve"> SimVar: </t>
        </r>
        <r>
          <rPr>
            <i/>
            <sz val="9"/>
            <color indexed="81"/>
            <rFont val="Tahoma"/>
            <family val="2"/>
          </rPr>
          <t>TURB_ENG_REVERSE_NOZZLE_PERCENT</t>
        </r>
        <r>
          <rPr>
            <sz val="9"/>
            <color indexed="81"/>
            <rFont val="Tahoma"/>
            <family val="2"/>
          </rPr>
          <t xml:space="preserve">, [%/100]
</t>
        </r>
        <r>
          <rPr>
            <b/>
            <sz val="9"/>
            <color indexed="81"/>
            <rFont val="Tahoma"/>
            <family val="2"/>
          </rPr>
          <t>Columns arg (5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N30" authorId="0" shapeId="0" xr:uid="{A9AAD782-D1D0-4C52-96BE-A1490A1475B0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≥ 1 AND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 xml:space="preserve"> &gt; 0 AND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 xml:space="preserve"> &lt; 1
ThrottleInAfterburnerRange = ((throttle + </t>
        </r>
        <r>
          <rPr>
            <b/>
            <sz val="9"/>
            <color indexed="81"/>
            <rFont val="Tahoma"/>
            <family val="2"/>
          </rPr>
          <t>0.01</t>
        </r>
        <r>
          <rPr>
            <sz val="9"/>
            <color indexed="81"/>
            <rFont val="Tahoma"/>
            <family val="2"/>
          </rPr>
          <t xml:space="preserve">) -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 xml:space="preserve">) / (1 -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>)
AfterburnerStage = (UINT)(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* MIN(ThrottleInAfterburnerRange, 1)</t>
        </r>
      </text>
    </comment>
    <comment ref="N32" authorId="0" shapeId="0" xr:uid="{C0FF9803-2D50-4F81-BCB1-E307D501100B}">
      <text>
        <r>
          <rPr>
            <sz val="9"/>
            <color indexed="81"/>
            <rFont val="Tahoma"/>
            <family val="2"/>
          </rPr>
          <t xml:space="preserve">Maximum_possible_net_thrust = </t>
        </r>
        <r>
          <rPr>
            <i/>
            <sz val="9"/>
            <color indexed="81"/>
            <rFont val="Tahoma"/>
            <family val="2"/>
          </rPr>
          <t>static_thrust</t>
        </r>
        <r>
          <rPr>
            <sz val="9"/>
            <color indexed="81"/>
            <rFont val="Tahoma"/>
            <family val="2"/>
          </rPr>
          <t xml:space="preserve"> * </t>
        </r>
        <r>
          <rPr>
            <i/>
            <sz val="9"/>
            <color indexed="81"/>
            <rFont val="Tahoma"/>
            <family val="2"/>
          </rPr>
          <t>thrust_limit</t>
        </r>
        <r>
          <rPr>
            <sz val="9"/>
            <color indexed="81"/>
            <rFont val="Tahoma"/>
            <family val="2"/>
          </rPr>
          <t xml:space="preserve"> * (</t>
        </r>
        <r>
          <rPr>
            <b/>
            <sz val="9"/>
            <color indexed="81"/>
            <rFont val="Tahoma"/>
            <family val="2"/>
          </rPr>
          <t>ThrustAtZeroThrottle</t>
        </r>
        <r>
          <rPr>
            <sz val="9"/>
            <color indexed="81"/>
            <rFont val="Tahoma"/>
            <family val="2"/>
          </rPr>
          <t xml:space="preserve"> + (1 - </t>
        </r>
        <r>
          <rPr>
            <b/>
            <sz val="9"/>
            <color indexed="81"/>
            <rFont val="Tahoma"/>
            <family val="2"/>
          </rPr>
          <t>ThrustAtZeroThrottle</t>
        </r>
        <r>
          <rPr>
            <sz val="9"/>
            <color indexed="81"/>
            <rFont val="Tahoma"/>
            <family val="2"/>
          </rPr>
          <t>) * ABS(throttle))</t>
        </r>
      </text>
    </comment>
    <comment ref="N35" authorId="0" shapeId="0" xr:uid="{8CD86DD3-54E7-43A1-ABD6-E233D004807F}">
      <text>
        <r>
          <rPr>
            <sz val="9"/>
            <color indexed="81"/>
            <rFont val="Tahoma"/>
            <family val="2"/>
          </rPr>
          <t xml:space="preserve">if (InletMach &lt; </t>
        </r>
        <r>
          <rPr>
            <b/>
            <sz val="9"/>
            <color indexed="81"/>
            <rFont val="Tahoma"/>
            <family val="2"/>
          </rPr>
          <t>MIN_MACH_ON_EPR</t>
        </r>
        <r>
          <rPr>
            <sz val="9"/>
            <color indexed="81"/>
            <rFont val="Tahoma"/>
            <family val="2"/>
          </rPr>
          <t>) then EPR = MAX(</t>
        </r>
        <r>
          <rPr>
            <b/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Tahoma"/>
            <family val="2"/>
          </rPr>
          <t>, EPR)</t>
        </r>
      </text>
    </comment>
    <comment ref="N38" authorId="0" shapeId="0" xr:uid="{53F83108-D61D-4BEB-A795-CBDBF5DE3ABC}">
      <text>
        <r>
          <rPr>
            <sz val="9"/>
            <color indexed="81"/>
            <rFont val="Tahoma"/>
            <family val="2"/>
          </rPr>
          <t xml:space="preserve">CoolingFactor = ABS(Corrected_N1 * </t>
        </r>
        <r>
          <rPr>
            <i/>
            <sz val="9"/>
            <color indexed="81"/>
            <rFont val="Tahoma"/>
            <family val="2"/>
          </rPr>
          <t>n1_cooling_factor)</t>
        </r>
        <r>
          <rPr>
            <sz val="9"/>
            <color indexed="81"/>
            <rFont val="Tahoma"/>
            <family val="2"/>
          </rPr>
          <t xml:space="preserve">
Colling [°R] = (ITT - OAT) * (SQRT(CoolingFactor) - </t>
        </r>
        <r>
          <rPr>
            <b/>
            <sz val="9"/>
            <color indexed="81"/>
            <rFont val="Tahoma"/>
            <family val="2"/>
          </rPr>
          <t>0.05</t>
        </r>
        <r>
          <rPr>
            <sz val="9"/>
            <color indexed="81"/>
            <rFont val="Tahoma"/>
            <family val="2"/>
          </rPr>
          <t xml:space="preserve"> * CoolingFactor) * </t>
        </r>
        <r>
          <rPr>
            <b/>
            <sz val="9"/>
            <color indexed="81"/>
            <rFont val="Tahoma"/>
            <family val="2"/>
          </rPr>
          <t>HEAT_TRANSFER_SCALAR</t>
        </r>
        <r>
          <rPr>
            <sz val="9"/>
            <color indexed="81"/>
            <rFont val="Tahoma"/>
            <family val="2"/>
          </rPr>
          <t xml:space="preserve"> * (1 - </t>
        </r>
        <r>
          <rPr>
            <i/>
            <sz val="9"/>
            <color indexed="81"/>
            <rFont val="Tahoma"/>
            <family val="2"/>
          </rPr>
          <t>TURB_ENG_ITT_COOLING_EFFICIENCY_LOSS</t>
        </r>
        <r>
          <rPr>
            <sz val="9"/>
            <color indexed="81"/>
            <rFont val="Tahoma"/>
            <family val="2"/>
          </rPr>
          <t>)</t>
        </r>
      </text>
    </comment>
    <comment ref="N40" authorId="0" shapeId="0" xr:uid="{0269A3C3-CA26-45E9-90F3-C456AB4F3233}">
      <text>
        <r>
          <rPr>
            <sz val="9"/>
            <color indexed="81"/>
            <rFont val="Tahoma"/>
            <family val="2"/>
          </rPr>
          <t xml:space="preserve">This parameter is a maximum possible value for the bleed air:
Bleed_air = </t>
        </r>
        <r>
          <rPr>
            <b/>
            <sz val="9"/>
            <color indexed="81"/>
            <rFont val="Tahoma"/>
            <family val="2"/>
          </rPr>
          <t>ENGINE_BLEED_AIR_PERCENTAGE</t>
        </r>
        <r>
          <rPr>
            <sz val="9"/>
            <color indexed="81"/>
            <rFont val="Tahoma"/>
            <family val="2"/>
          </rPr>
          <t xml:space="preserve"> * bleed_air_flow
Where:
</t>
        </r>
        <r>
          <rPr>
            <b/>
            <sz val="9"/>
            <color indexed="81"/>
            <rFont val="Tahoma"/>
            <family val="2"/>
          </rPr>
          <t>bleed_air_flow</t>
        </r>
        <r>
          <rPr>
            <sz val="9"/>
            <color indexed="81"/>
            <rFont val="Tahoma"/>
            <family val="2"/>
          </rPr>
          <t xml:space="preserve"> is limited to the range: [0..1]</t>
        </r>
      </text>
    </comment>
    <comment ref="N42" authorId="0" shapeId="0" xr:uid="{A4EAB656-EA5E-426D-846D-368601B48C95}">
      <text>
        <r>
          <rPr>
            <b/>
            <sz val="9"/>
            <color indexed="81"/>
            <rFont val="Tahoma"/>
            <family val="2"/>
          </rPr>
          <t>Rows arg (4 max):</t>
        </r>
        <r>
          <rPr>
            <sz val="9"/>
            <color indexed="81"/>
            <rFont val="Tahoma"/>
            <family val="2"/>
          </rPr>
          <t xml:space="preserve"> N1, [%]</t>
        </r>
      </text>
    </comment>
    <comment ref="N48" authorId="0" shapeId="0" xr:uid="{C511DD42-07C3-42E3-A02D-41A72918B741}">
      <text>
        <r>
          <rPr>
            <sz val="9"/>
            <color indexed="81"/>
            <rFont val="Tahoma"/>
            <family val="2"/>
          </rPr>
          <t xml:space="preserve">vibration = </t>
        </r>
        <r>
          <rPr>
            <b/>
            <sz val="9"/>
            <color indexed="81"/>
            <rFont val="Tahoma"/>
            <family val="2"/>
          </rPr>
          <t>MAX_VIBRATION</t>
        </r>
        <r>
          <rPr>
            <sz val="9"/>
            <color indexed="81"/>
            <rFont val="Tahoma"/>
            <family val="2"/>
          </rPr>
          <t xml:space="preserve"> * N2 + (N2 - N1) * VIBRATION_DIFF_FACTOR</t>
        </r>
      </text>
    </comment>
    <comment ref="N49" authorId="0" shapeId="0" xr:uid="{1AE3119C-4EC9-4635-895F-CF3C3A3FAF0C}">
      <text>
        <r>
          <rPr>
            <sz val="9"/>
            <color indexed="81"/>
            <rFont val="Tahoma"/>
            <family val="2"/>
          </rPr>
          <t xml:space="preserve">vibration = MAX_VIBRATION * N2 + (N2 - N1) * </t>
        </r>
        <r>
          <rPr>
            <b/>
            <sz val="9"/>
            <color indexed="81"/>
            <rFont val="Tahoma"/>
            <family val="2"/>
          </rPr>
          <t>VIBRATION_DIFF_FACTOR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Andrey Solomykin</author>
  </authors>
  <commentList>
    <comment ref="E6" authorId="0" shapeId="0" xr:uid="{964B651B-5C75-4480-8830-4ED90BAA7E38}">
      <text>
        <r>
          <rPr>
            <sz val="9"/>
            <color indexed="81"/>
            <rFont val="Tahoma"/>
            <family val="2"/>
          </rPr>
          <t xml:space="preserve">Pressure losses reach zero at this Mach number and </t>
        </r>
        <r>
          <rPr>
            <b/>
            <sz val="9"/>
            <color indexed="81"/>
            <rFont val="Tahoma"/>
            <family val="2"/>
          </rPr>
          <t>become negative above it!</t>
        </r>
      </text>
    </comment>
    <comment ref="B7" authorId="0" shapeId="0" xr:uid="{BA1FDDE4-2485-4234-9917-351A9A78F997}">
      <text>
        <r>
          <rPr>
            <sz val="9"/>
            <color indexed="81"/>
            <rFont val="Tahoma"/>
            <family val="2"/>
          </rPr>
          <t>IF Mach ≤ Mb then Pressure_losses = 1
IF Mach &gt; Mb then Pressure_losses = 1 + a * (Mach - Mb)^n</t>
        </r>
      </text>
    </comment>
    <comment ref="B10" authorId="0" shapeId="0" xr:uid="{7F90BBF6-6482-4E57-B45F-3EFBAD360C27}">
      <text>
        <r>
          <rPr>
            <sz val="9"/>
            <color indexed="81"/>
            <rFont val="Tahoma"/>
            <family val="2"/>
          </rPr>
          <t>IF Mach ≤ Mc then see Case B
IF Mach &gt; Mc then Pressure_losses = (A * Mach^2 + B * Mach + C) / 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Andrey Solomykin</author>
  </authors>
  <commentList>
    <comment ref="A9" authorId="0" shapeId="0" xr:uid="{F92BAAAA-9260-4999-871E-4E9EAB42AC38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&gt; 0.5 (true)</t>
        </r>
        <r>
          <rPr>
            <b/>
            <sz val="9"/>
            <color indexed="81"/>
            <rFont val="Tahoma"/>
            <family val="2"/>
          </rPr>
          <t xml:space="preserve">
Top-left cell:</t>
        </r>
        <r>
          <rPr>
            <sz val="9"/>
            <color indexed="81"/>
            <rFont val="Tahoma"/>
            <family val="2"/>
          </rPr>
          <t xml:space="preserve"> Low Inlet Mach, [unitless]</t>
        </r>
        <r>
          <rPr>
            <b/>
            <sz val="9"/>
            <color indexed="81"/>
            <rFont val="Tahoma"/>
            <family val="2"/>
          </rPr>
          <t xml:space="preserve">
Rows arg (9 max):</t>
        </r>
        <r>
          <rPr>
            <sz val="9"/>
            <color indexed="81"/>
            <rFont val="Tahoma"/>
            <family val="2"/>
          </rPr>
          <t xml:space="preserve"> Effective Throttle, [%/100]
</t>
        </r>
        <r>
          <rPr>
            <b/>
            <sz val="9"/>
            <color indexed="81"/>
            <rFont val="Tahoma"/>
            <family val="2"/>
          </rPr>
          <t>Columns arg (10 max):</t>
        </r>
        <r>
          <rPr>
            <sz val="9"/>
            <color indexed="81"/>
            <rFont val="Tahoma"/>
            <family val="2"/>
          </rPr>
          <t xml:space="preserve"> Inversed Pressure Ratio (1/delta), [unitless]</t>
        </r>
      </text>
    </comment>
    <comment ref="A20" authorId="0" shapeId="0" xr:uid="{B0A70E0A-9EB0-4818-90D4-C142C05402F0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&gt; 0.5 (true)</t>
        </r>
        <r>
          <rPr>
            <b/>
            <sz val="9"/>
            <color indexed="81"/>
            <rFont val="Tahoma"/>
            <family val="2"/>
          </rPr>
          <t xml:space="preserve">
Top-left cell:</t>
        </r>
        <r>
          <rPr>
            <sz val="9"/>
            <color indexed="81"/>
            <rFont val="Tahoma"/>
            <family val="2"/>
          </rPr>
          <t xml:space="preserve"> High Inlet Mach, [unitless]</t>
        </r>
        <r>
          <rPr>
            <b/>
            <sz val="9"/>
            <color indexed="81"/>
            <rFont val="Tahoma"/>
            <family val="2"/>
          </rPr>
          <t xml:space="preserve">
Rows arg (9 max):</t>
        </r>
        <r>
          <rPr>
            <sz val="9"/>
            <color indexed="81"/>
            <rFont val="Tahoma"/>
            <family val="2"/>
          </rPr>
          <t xml:space="preserve"> Effective Throttle, [%/100]
</t>
        </r>
        <r>
          <rPr>
            <b/>
            <sz val="9"/>
            <color indexed="81"/>
            <rFont val="Tahoma"/>
            <family val="2"/>
          </rPr>
          <t>Columns arg (10 max):</t>
        </r>
        <r>
          <rPr>
            <sz val="9"/>
            <color indexed="81"/>
            <rFont val="Tahoma"/>
            <family val="2"/>
          </rPr>
          <t xml:space="preserve"> Inversed Pressure Ratio (1/delta), [unitless]</t>
        </r>
      </text>
    </comment>
    <comment ref="C33" authorId="0" shapeId="0" xr:uid="{42D8AB63-5B5C-44A1-B566-72B31C3E6E45}">
      <text>
        <r>
          <rPr>
            <sz val="9"/>
            <color indexed="81"/>
            <rFont val="Tahoma"/>
            <family val="2"/>
          </rPr>
          <t>If the parameter is set to 0, it will be reset to the default value.</t>
        </r>
      </text>
    </comment>
    <comment ref="C34" authorId="0" shapeId="0" xr:uid="{FC393260-D5F4-4A9B-9FFC-D36608C45DC5}">
      <text>
        <r>
          <rPr>
            <sz val="9"/>
            <color indexed="81"/>
            <rFont val="Tahoma"/>
            <family val="2"/>
          </rPr>
          <t>If the parameter is set to 0, it will be reset to the default value.</t>
        </r>
      </text>
    </comment>
    <comment ref="A38" authorId="0" shapeId="0" xr:uid="{1BF52DB4-6764-4B19-ACAC-ECA04E17DE3A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use_corrected_n2_from_ff_table</t>
        </r>
        <r>
          <rPr>
            <sz val="9"/>
            <color indexed="81"/>
            <rFont val="Tahoma"/>
            <family val="2"/>
          </rPr>
          <t xml:space="preserve"> &gt; 0.5 (true)
</t>
        </r>
        <r>
          <rPr>
            <b/>
            <sz val="9"/>
            <color indexed="81"/>
            <rFont val="Tahoma"/>
            <family val="2"/>
          </rPr>
          <t>Rows arg (10 max):</t>
        </r>
        <r>
          <rPr>
            <sz val="9"/>
            <color indexed="81"/>
            <rFont val="Tahoma"/>
            <family val="2"/>
          </rPr>
          <t xml:space="preserve"> corrected fuel flow / (static thrust * thrust_scalar), [1/hour]</t>
        </r>
      </text>
    </comment>
    <comment ref="A55" authorId="0" shapeId="0" xr:uid="{150C45CC-68F9-454D-8D4C-5EA10D38912B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use_n2_to_n1_table</t>
        </r>
        <r>
          <rPr>
            <sz val="9"/>
            <color indexed="81"/>
            <rFont val="Tahoma"/>
            <family val="2"/>
          </rPr>
          <t xml:space="preserve"> &gt; 0.5 (true)
</t>
        </r>
        <r>
          <rPr>
            <b/>
            <sz val="9"/>
            <color indexed="81"/>
            <rFont val="Tahoma"/>
            <family val="2"/>
          </rPr>
          <t>Rows arg (13 max):</t>
        </r>
        <r>
          <rPr>
            <sz val="9"/>
            <color indexed="81"/>
            <rFont val="Tahoma"/>
            <family val="2"/>
          </rPr>
          <t xml:space="preserve"> Corrected N2, [%]
</t>
        </r>
        <r>
          <rPr>
            <b/>
            <sz val="9"/>
            <color indexed="81"/>
            <rFont val="Tahoma"/>
            <family val="2"/>
          </rPr>
          <t>Columns arg (11 max):</t>
        </r>
        <r>
          <rPr>
            <sz val="9"/>
            <color indexed="81"/>
            <rFont val="Tahoma"/>
            <family val="2"/>
          </rPr>
          <t xml:space="preserve"> Inlet Mach, [unitless]</t>
        </r>
      </text>
    </comment>
    <comment ref="A78" authorId="0" shapeId="0" xr:uid="{90F5951E-20EB-4941-9214-1A1685DBC43B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primary_nozzle_available</t>
        </r>
        <r>
          <rPr>
            <sz val="9"/>
            <color indexed="81"/>
            <rFont val="Tahoma"/>
            <family val="2"/>
          </rPr>
          <t xml:space="preserve"> ≥ 1 (true) 
</t>
        </r>
        <r>
          <rPr>
            <b/>
            <sz val="9"/>
            <color indexed="81"/>
            <rFont val="Tahoma"/>
            <family val="2"/>
          </rPr>
          <t>Rows arg (4 max):</t>
        </r>
        <r>
          <rPr>
            <sz val="9"/>
            <color indexed="81"/>
            <rFont val="Tahoma"/>
            <family val="2"/>
          </rPr>
          <t xml:space="preserve"> Corrected N1, [%]</t>
        </r>
        <r>
          <rPr>
            <b/>
            <sz val="9"/>
            <color indexed="81"/>
            <rFont val="Tahoma"/>
            <family val="2"/>
          </rPr>
          <t xml:space="preserve">
Columns arg (3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A88" authorId="0" shapeId="0" xr:uid="{30BF4F61-5750-4497-AC90-12BD369D8ABA}">
      <text>
        <r>
          <rPr>
            <b/>
            <sz val="9"/>
            <color indexed="81"/>
            <rFont val="Tahoma"/>
            <family val="2"/>
          </rPr>
          <t>Rows arg (21 max):</t>
        </r>
        <r>
          <rPr>
            <sz val="9"/>
            <color indexed="81"/>
            <rFont val="Tahoma"/>
            <family val="2"/>
          </rPr>
          <t xml:space="preserve"> Corrected N1, [%]</t>
        </r>
        <r>
          <rPr>
            <b/>
            <sz val="9"/>
            <color indexed="81"/>
            <rFont val="Tahoma"/>
            <family val="2"/>
          </rPr>
          <t xml:space="preserve">
Columns arg (11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A110" authorId="0" shapeId="0" xr:uid="{0D4BFCDE-5A1D-4468-97ED-4C1CFE159BB3}">
      <text>
        <r>
          <rPr>
            <b/>
            <sz val="9"/>
            <color indexed="81"/>
            <rFont val="Tahoma"/>
            <family val="2"/>
          </rPr>
          <t>Rows arg (21 max):</t>
        </r>
        <r>
          <rPr>
            <sz val="9"/>
            <color indexed="81"/>
            <rFont val="Tahoma"/>
            <family val="2"/>
          </rPr>
          <t xml:space="preserve"> Corrected N1, [%]</t>
        </r>
        <r>
          <rPr>
            <b/>
            <sz val="9"/>
            <color indexed="81"/>
            <rFont val="Tahoma"/>
            <family val="2"/>
          </rPr>
          <t xml:space="preserve">
Columns arg (11 max):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i/>
            <sz val="9"/>
            <color indexed="81"/>
            <rFont val="Tahoma"/>
            <family val="2"/>
          </rPr>
          <t>supersonic_ram_drag</t>
        </r>
        <r>
          <rPr>
            <sz val="9"/>
            <color indexed="81"/>
            <rFont val="Tahoma"/>
            <family val="2"/>
          </rPr>
          <t xml:space="preserve"> ? Mach : Inlet Mach, [unitless]</t>
        </r>
      </text>
    </comment>
    <comment ref="A143" authorId="0" shapeId="0" xr:uid="{7DC2DAD7-51F8-42FD-B42A-C1FF699EEFF3}">
      <text>
        <r>
          <rPr>
            <b/>
            <sz val="9"/>
            <color indexed="81"/>
            <rFont val="Tahoma"/>
            <family val="2"/>
          </rPr>
          <t>Rows arg (10 max):</t>
        </r>
        <r>
          <rPr>
            <sz val="9"/>
            <color indexed="81"/>
            <rFont val="Tahoma"/>
            <family val="2"/>
          </rPr>
          <t xml:space="preserve"> ambient air density, [sl/cu.ft]</t>
        </r>
      </text>
    </comment>
    <comment ref="A167" authorId="0" shapeId="0" xr:uid="{21C5F7B6-21D3-41A6-AC67-A5A8A9AE8E5A}">
      <text>
        <r>
          <rPr>
            <b/>
            <sz val="9"/>
            <color indexed="81"/>
            <rFont val="Tahoma"/>
            <family val="2"/>
          </rPr>
          <t>Rows arg (9 max):</t>
        </r>
        <r>
          <rPr>
            <sz val="9"/>
            <color indexed="81"/>
            <rFont val="Tahoma"/>
            <family val="2"/>
          </rPr>
          <t xml:space="preserve"> Corrected N2, [%]</t>
        </r>
        <r>
          <rPr>
            <b/>
            <sz val="9"/>
            <color indexed="81"/>
            <rFont val="Tahoma"/>
            <family val="2"/>
          </rPr>
          <t xml:space="preserve">
Columns arg (10 max):</t>
        </r>
        <r>
          <rPr>
            <sz val="9"/>
            <color indexed="81"/>
            <rFont val="Tahoma"/>
            <family val="2"/>
          </rPr>
          <t xml:space="preserve"> Inlet Mach, [unitless]</t>
        </r>
      </text>
    </comment>
    <comment ref="B167" authorId="0" shapeId="0" xr:uid="{574ADBD7-0367-4D7B-B58F-5E6EB7520633}">
      <text>
        <r>
          <rPr>
            <sz val="9"/>
            <color indexed="81"/>
            <rFont val="Tahoma"/>
            <family val="2"/>
          </rPr>
          <t xml:space="preserve">Ratio rated to the </t>
        </r>
        <r>
          <rPr>
            <i/>
            <sz val="9"/>
            <color indexed="81"/>
            <rFont val="Tahoma"/>
            <family val="2"/>
          </rPr>
          <t>epr_max</t>
        </r>
      </text>
    </comment>
    <comment ref="A184" authorId="0" shapeId="0" xr:uid="{6FEADD5E-1295-44BF-8ADA-F92FC2E37CB7}">
      <text>
        <r>
          <rPr>
            <b/>
            <sz val="9"/>
            <color indexed="81"/>
            <rFont val="Tahoma"/>
            <family val="2"/>
          </rPr>
          <t>Rows arg (47 max):</t>
        </r>
        <r>
          <rPr>
            <sz val="9"/>
            <color indexed="81"/>
            <rFont val="Tahoma"/>
            <family val="2"/>
          </rPr>
          <t xml:space="preserve"> N1 / 100, [unitlesst]</t>
        </r>
      </text>
    </comment>
    <comment ref="A199" authorId="0" shapeId="0" xr:uid="{55226538-F435-4A7E-9CBD-4BC239EED639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≥ 1 (true)
</t>
        </r>
        <r>
          <rPr>
            <b/>
            <sz val="9"/>
            <color indexed="81"/>
            <rFont val="Tahoma"/>
            <family val="2"/>
          </rPr>
          <t>Rows arg (10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C215" authorId="0" shapeId="0" xr:uid="{8DA42703-B49A-417E-B2D0-194E4F579A3A}">
      <text>
        <r>
          <rPr>
            <sz val="9"/>
            <color indexed="81"/>
            <rFont val="Tahoma"/>
            <family val="2"/>
          </rPr>
          <t xml:space="preserve">When 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= 0:
  = 0 by default
When 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≥ 1:
  = 1 by default</t>
        </r>
      </text>
    </comment>
    <comment ref="B216" authorId="0" shapeId="0" xr:uid="{0FFBE70C-6849-4D6F-8FA5-862F02072BF6}">
      <text>
        <r>
          <rPr>
            <sz val="9"/>
            <color indexed="81"/>
            <rFont val="Tahoma"/>
            <family val="2"/>
          </rPr>
          <t>Afterburner percent over 100 to nozzle percent over 100 ratio</t>
        </r>
      </text>
    </comment>
    <comment ref="C217" authorId="0" shapeId="0" xr:uid="{6AC4F6F0-4444-468E-965B-0E592D5B1CDE}">
      <text>
        <r>
          <rPr>
            <sz val="9"/>
            <color indexed="81"/>
            <rFont val="Tahoma"/>
            <family val="2"/>
          </rPr>
          <t xml:space="preserve">When 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= 0:
  = 0 by default
When 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≥ 1:
  = 1.42 by default OR if the parameter is set to ≤ 0</t>
        </r>
      </text>
    </comment>
    <comment ref="A219" authorId="0" shapeId="0" xr:uid="{7BD87FC9-237A-4B7D-ACFF-BE11B7603269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≥ 1 AND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 xml:space="preserve"> &gt; 0 AND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 xml:space="preserve"> &lt; 1</t>
        </r>
        <r>
          <rPr>
            <b/>
            <sz val="9"/>
            <color indexed="81"/>
            <rFont val="Tahoma"/>
            <family val="2"/>
          </rPr>
          <t xml:space="preserve">
Rows arg (10 max):</t>
        </r>
        <r>
          <rPr>
            <sz val="9"/>
            <color indexed="81"/>
            <rFont val="Tahoma"/>
            <family val="2"/>
          </rPr>
          <t xml:space="preserve"> Mach [unitless]</t>
        </r>
      </text>
    </comment>
    <comment ref="C233" authorId="0" shapeId="0" xr:uid="{F5C8A12C-3437-4442-A2EA-5B9A05EFFF6A}">
      <text>
        <r>
          <rPr>
            <sz val="9"/>
            <color indexed="81"/>
            <rFont val="Tahoma"/>
            <family val="2"/>
          </rPr>
          <t>Parameter limited to ≥ 0 after being read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Andrey Solomykin</author>
  </authors>
  <commentList>
    <comment ref="A57" authorId="0" shapeId="0" xr:uid="{DBEEE917-31E0-4970-9E66-162F0AA6ADC5}">
      <text>
        <r>
          <rPr>
            <sz val="9"/>
            <color indexed="81"/>
            <rFont val="Tahoma"/>
            <family val="2"/>
          </rPr>
          <t xml:space="preserve">Is limited to:
&lt; </t>
        </r>
        <r>
          <rPr>
            <b/>
            <sz val="9"/>
            <color indexed="81"/>
            <rFont val="Tahoma"/>
            <family val="2"/>
          </rPr>
          <t>supersonic_inlet_design_mach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≥ 1 (true)
&lt; </t>
        </r>
        <r>
          <rPr>
            <b/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= 0 (false) AND </t>
        </r>
        <r>
          <rPr>
            <i/>
            <sz val="9"/>
            <color indexed="81"/>
            <rFont val="Tahoma"/>
            <family val="2"/>
          </rPr>
          <t>variable_inlet</t>
        </r>
        <r>
          <rPr>
            <sz val="9"/>
            <color indexed="81"/>
            <rFont val="Tahoma"/>
            <family val="2"/>
          </rPr>
          <t xml:space="preserve"> = 0 (false)
&lt; </t>
        </r>
        <r>
          <rPr>
            <b/>
            <sz val="9"/>
            <color indexed="81"/>
            <rFont val="Tahoma"/>
            <family val="2"/>
          </rPr>
          <t>0.5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= 0 (false) AND </t>
        </r>
        <r>
          <rPr>
            <i/>
            <sz val="9"/>
            <color indexed="81"/>
            <rFont val="Tahoma"/>
            <family val="2"/>
          </rPr>
          <t>variable_inlet</t>
        </r>
        <r>
          <rPr>
            <sz val="9"/>
            <color indexed="81"/>
            <rFont val="Tahoma"/>
            <family val="2"/>
          </rPr>
          <t xml:space="preserve"> ≥ 1 (true)</t>
        </r>
      </text>
    </comment>
    <comment ref="A58" authorId="0" shapeId="0" xr:uid="{D05EC85D-0A4A-4CB1-931C-BAAE122CF43F}">
      <text>
        <r>
          <rPr>
            <sz val="9"/>
            <color indexed="81"/>
            <rFont val="Tahoma"/>
            <family val="2"/>
          </rPr>
          <t xml:space="preserve">θ total = θ × (1 + 0.2 × M²)
Where M is defined as </t>
        </r>
        <r>
          <rPr>
            <b/>
            <sz val="9"/>
            <color indexed="81"/>
            <rFont val="Tahoma"/>
            <family val="2"/>
          </rPr>
          <t>Inlet Mach</t>
        </r>
      </text>
    </comment>
    <comment ref="A59" authorId="0" shapeId="0" xr:uid="{FD4FE594-375D-417A-B5C8-B7D157335F8B}">
      <text>
        <r>
          <rPr>
            <sz val="9"/>
            <color indexed="81"/>
            <rFont val="Tahoma"/>
            <family val="2"/>
          </rPr>
          <t xml:space="preserve">√θ total = sqrt(θ × (1 + 0.2 × M²))
Where M is defined as:
- </t>
        </r>
        <r>
          <rPr>
            <b/>
            <sz val="9"/>
            <color indexed="81"/>
            <rFont val="Tahoma"/>
            <family val="2"/>
          </rPr>
          <t>Aircraft Mach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≥ 1 (true)
- </t>
        </r>
        <r>
          <rPr>
            <b/>
            <sz val="9"/>
            <color indexed="81"/>
            <rFont val="Tahoma"/>
            <family val="2"/>
          </rPr>
          <t>Inlet Mach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= 0 (false)</t>
        </r>
      </text>
    </comment>
    <comment ref="A60" authorId="0" shapeId="0" xr:uid="{A82E029C-063E-4DBF-81C3-22012C13CCCA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≥ 1 (true)
</t>
        </r>
        <r>
          <rPr>
            <b/>
            <sz val="9"/>
            <color indexed="81"/>
            <rFont val="Tahoma"/>
            <family val="2"/>
          </rPr>
          <t>Rows arg (10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A62" authorId="0" shapeId="0" xr:uid="{D2E3AB9E-1888-4383-8C48-5120DBBCA8CD}">
      <text>
        <r>
          <rPr>
            <sz val="9"/>
            <color indexed="81"/>
            <rFont val="Tahoma"/>
            <family val="2"/>
          </rPr>
          <t xml:space="preserve">δ total = MAX(0.05, δ) * (1 + 0.2 * M^2)^3.5 * inlet_efficiency * Mach_losses
Therefore, is </t>
        </r>
        <r>
          <rPr>
            <b/>
            <sz val="9"/>
            <color indexed="81"/>
            <rFont val="Tahoma"/>
            <family val="2"/>
          </rPr>
          <t>independent on δ</t>
        </r>
        <r>
          <rPr>
            <sz val="9"/>
            <color indexed="81"/>
            <rFont val="Tahoma"/>
            <family val="2"/>
          </rPr>
          <t xml:space="preserve"> above </t>
        </r>
        <r>
          <rPr>
            <b/>
            <sz val="9"/>
            <color indexed="81"/>
            <rFont val="Tahoma"/>
            <family val="2"/>
          </rPr>
          <t>~67'450 ft (~20'559 m)</t>
        </r>
        <r>
          <rPr>
            <sz val="9"/>
            <color indexed="81"/>
            <rFont val="Tahoma"/>
            <family val="2"/>
          </rPr>
          <t xml:space="preserve"> pressure altitude.
Where M is defined as:
- </t>
        </r>
        <r>
          <rPr>
            <b/>
            <sz val="9"/>
            <color indexed="81"/>
            <rFont val="Tahoma"/>
            <family val="2"/>
          </rPr>
          <t>Aircraft Mach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≥ 1 (true)
- </t>
        </r>
        <r>
          <rPr>
            <b/>
            <sz val="9"/>
            <color indexed="81"/>
            <rFont val="Tahoma"/>
            <family val="2"/>
          </rPr>
          <t>Inlet Mach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supersonic_inlet</t>
        </r>
        <r>
          <rPr>
            <sz val="9"/>
            <color indexed="81"/>
            <rFont val="Tahoma"/>
            <family val="2"/>
          </rPr>
          <t xml:space="preserve"> = 0 (false)</t>
        </r>
      </text>
    </comment>
    <comment ref="A65" authorId="0" shapeId="0" xr:uid="{276868EF-029C-4D14-87E4-C7211D9F5174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≥ 1 AND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 xml:space="preserve"> &gt; 0 AND </t>
        </r>
        <r>
          <rPr>
            <i/>
            <sz val="9"/>
            <color indexed="81"/>
            <rFont val="Tahoma"/>
            <family val="2"/>
          </rPr>
          <t>afterburner_throttle_threshold</t>
        </r>
        <r>
          <rPr>
            <sz val="9"/>
            <color indexed="81"/>
            <rFont val="Tahoma"/>
            <family val="2"/>
          </rPr>
          <t xml:space="preserve"> &lt; 1</t>
        </r>
      </text>
    </comment>
    <comment ref="A67" authorId="0" shapeId="0" xr:uid="{117218CC-A0B3-4FE4-A500-BFE373267E4D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&gt; 0.5 (true)</t>
        </r>
        <r>
          <rPr>
            <b/>
            <sz val="9"/>
            <color indexed="81"/>
            <rFont val="Tahoma"/>
            <family val="2"/>
          </rPr>
          <t xml:space="preserve">
Top-left cell:</t>
        </r>
        <r>
          <rPr>
            <sz val="9"/>
            <color indexed="81"/>
            <rFont val="Tahoma"/>
            <family val="2"/>
          </rPr>
          <t xml:space="preserve"> Low Inlet Mach, [unitless]</t>
        </r>
        <r>
          <rPr>
            <b/>
            <sz val="9"/>
            <color indexed="81"/>
            <rFont val="Tahoma"/>
            <family val="2"/>
          </rPr>
          <t xml:space="preserve">
Rows arg (9 max):</t>
        </r>
        <r>
          <rPr>
            <sz val="9"/>
            <color indexed="81"/>
            <rFont val="Tahoma"/>
            <family val="2"/>
          </rPr>
          <t xml:space="preserve"> Effective Throttle, [%/100]
</t>
        </r>
        <r>
          <rPr>
            <b/>
            <sz val="9"/>
            <color indexed="81"/>
            <rFont val="Tahoma"/>
            <family val="2"/>
          </rPr>
          <t>Columns arg (10 max):</t>
        </r>
        <r>
          <rPr>
            <sz val="9"/>
            <color indexed="81"/>
            <rFont val="Tahoma"/>
            <family val="2"/>
          </rPr>
          <t xml:space="preserve"> Inversed Pressure Ratio (1/delta), [unitless]</t>
        </r>
      </text>
    </comment>
    <comment ref="A68" authorId="0" shapeId="0" xr:uid="{CDA1A761-26F4-42D4-B178-B9844C82DEED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&gt; 0.5 (true)</t>
        </r>
        <r>
          <rPr>
            <b/>
            <sz val="9"/>
            <color indexed="81"/>
            <rFont val="Tahoma"/>
            <family val="2"/>
          </rPr>
          <t xml:space="preserve">
Top-left cell:</t>
        </r>
        <r>
          <rPr>
            <sz val="9"/>
            <color indexed="81"/>
            <rFont val="Tahoma"/>
            <family val="2"/>
          </rPr>
          <t xml:space="preserve"> High Inlet Mach, [unitless]</t>
        </r>
        <r>
          <rPr>
            <b/>
            <sz val="9"/>
            <color indexed="81"/>
            <rFont val="Tahoma"/>
            <family val="2"/>
          </rPr>
          <t xml:space="preserve">
Rows arg (9 max):</t>
        </r>
        <r>
          <rPr>
            <sz val="9"/>
            <color indexed="81"/>
            <rFont val="Tahoma"/>
            <family val="2"/>
          </rPr>
          <t xml:space="preserve"> Effective Throttle, [%/100]
</t>
        </r>
        <r>
          <rPr>
            <b/>
            <sz val="9"/>
            <color indexed="81"/>
            <rFont val="Tahoma"/>
            <family val="2"/>
          </rPr>
          <t>Columns arg (10 max):</t>
        </r>
        <r>
          <rPr>
            <sz val="9"/>
            <color indexed="81"/>
            <rFont val="Tahoma"/>
            <family val="2"/>
          </rPr>
          <t xml:space="preserve"> Inversed Pressure Ratio (1/delta), [unitless]</t>
        </r>
      </text>
    </comment>
    <comment ref="A71" authorId="0" shapeId="0" xr:uid="{C89EB9B1-9201-42FD-BC49-6DD3747DCA29}">
      <text>
        <r>
          <rPr>
            <sz val="9"/>
            <color indexed="81"/>
            <rFont val="Tahoma"/>
            <family val="2"/>
          </rPr>
          <t xml:space="preserve">N error = Commanded_N - N
Where N is defined as:
- </t>
        </r>
        <r>
          <rPr>
            <b/>
            <sz val="9"/>
            <color indexed="81"/>
            <rFont val="Tahoma"/>
            <family val="2"/>
          </rPr>
          <t>Corrected N2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&gt; 0.5 (true)
- </t>
        </r>
        <r>
          <rPr>
            <b/>
            <sz val="9"/>
            <color indexed="81"/>
            <rFont val="Tahoma"/>
            <family val="2"/>
          </rPr>
          <t>N1</t>
        </r>
        <r>
          <rPr>
            <sz val="9"/>
            <color indexed="81"/>
            <rFont val="Tahoma"/>
            <family val="2"/>
          </rPr>
          <t xml:space="preserve">, when </t>
        </r>
        <r>
          <rPr>
            <i/>
            <sz val="9"/>
            <color indexed="81"/>
            <rFont val="Tahoma"/>
            <family val="2"/>
          </rPr>
          <t>use_commanded_Ne_table</t>
        </r>
        <r>
          <rPr>
            <sz val="9"/>
            <color indexed="81"/>
            <rFont val="Tahoma"/>
            <family val="2"/>
          </rPr>
          <t xml:space="preserve"> ≤ 0 (false)</t>
        </r>
      </text>
    </comment>
    <comment ref="A73" authorId="0" shapeId="0" xr:uid="{3B1F574E-0F6F-4781-936C-F98CE53A2577}">
      <text>
        <r>
          <rPr>
            <b/>
            <sz val="9"/>
            <color indexed="81"/>
            <rFont val="Tahoma"/>
            <family val="2"/>
          </rPr>
          <t>Rows arg (10 max):</t>
        </r>
        <r>
          <rPr>
            <sz val="9"/>
            <color indexed="81"/>
            <rFont val="Tahoma"/>
            <family val="2"/>
          </rPr>
          <t xml:space="preserve"> ambient air density, [sl/cu.ft]</t>
        </r>
      </text>
    </comment>
    <comment ref="A77" authorId="0" shapeId="0" xr:uid="{445F8976-B175-4C5C-9A04-F1AF52FE048B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use_corrected_n2_from_ff_table</t>
        </r>
        <r>
          <rPr>
            <sz val="9"/>
            <color indexed="81"/>
            <rFont val="Tahoma"/>
            <family val="2"/>
          </rPr>
          <t xml:space="preserve"> &gt; 0.5 (true)
</t>
        </r>
        <r>
          <rPr>
            <b/>
            <sz val="9"/>
            <color indexed="81"/>
            <rFont val="Tahoma"/>
            <family val="2"/>
          </rPr>
          <t>Rows arg (10 max):</t>
        </r>
        <r>
          <rPr>
            <sz val="9"/>
            <color indexed="81"/>
            <rFont val="Tahoma"/>
            <family val="2"/>
          </rPr>
          <t xml:space="preserve"> corrected fuel flow / (static thrust * thrust_scalar), [1/hour]</t>
        </r>
      </text>
    </comment>
    <comment ref="A85" authorId="0" shapeId="0" xr:uid="{AF188E13-D42A-4281-9FA5-19225CDB2299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use_n2_to_n1_table</t>
        </r>
        <r>
          <rPr>
            <sz val="9"/>
            <color indexed="81"/>
            <rFont val="Tahoma"/>
            <family val="2"/>
          </rPr>
          <t xml:space="preserve"> &gt; 0.5 (true)
</t>
        </r>
        <r>
          <rPr>
            <b/>
            <sz val="9"/>
            <color indexed="81"/>
            <rFont val="Tahoma"/>
            <family val="2"/>
          </rPr>
          <t>Rows arg (13 max):</t>
        </r>
        <r>
          <rPr>
            <sz val="9"/>
            <color indexed="81"/>
            <rFont val="Tahoma"/>
            <family val="2"/>
          </rPr>
          <t xml:space="preserve"> Corrected N2, [%]
</t>
        </r>
        <r>
          <rPr>
            <b/>
            <sz val="9"/>
            <color indexed="81"/>
            <rFont val="Tahoma"/>
            <family val="2"/>
          </rPr>
          <t>Columns arg (11 max):</t>
        </r>
        <r>
          <rPr>
            <sz val="9"/>
            <color indexed="81"/>
            <rFont val="Tahoma"/>
            <family val="2"/>
          </rPr>
          <t xml:space="preserve"> Inlet Mach, [unitless]</t>
        </r>
      </text>
    </comment>
    <comment ref="A91" authorId="0" shapeId="0" xr:uid="{524AF431-A73F-4941-A843-F338C91A5D8D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primary_nozzle_available</t>
        </r>
        <r>
          <rPr>
            <sz val="9"/>
            <color indexed="81"/>
            <rFont val="Tahoma"/>
            <family val="2"/>
          </rPr>
          <t xml:space="preserve"> ≥ 1 (true) 
</t>
        </r>
        <r>
          <rPr>
            <b/>
            <sz val="9"/>
            <color indexed="81"/>
            <rFont val="Tahoma"/>
            <family val="2"/>
          </rPr>
          <t>Rows arg (4 max):</t>
        </r>
        <r>
          <rPr>
            <sz val="9"/>
            <color indexed="81"/>
            <rFont val="Tahoma"/>
            <family val="2"/>
          </rPr>
          <t xml:space="preserve"> Corrected N1, [%]</t>
        </r>
        <r>
          <rPr>
            <b/>
            <sz val="9"/>
            <color indexed="81"/>
            <rFont val="Tahoma"/>
            <family val="2"/>
          </rPr>
          <t xml:space="preserve">
Columns arg (3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A93" authorId="0" shapeId="0" xr:uid="{C40E8AE5-061D-4E27-954A-80CD883DDBE1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reverser_available</t>
        </r>
        <r>
          <rPr>
            <sz val="9"/>
            <color indexed="81"/>
            <rFont val="Tahoma"/>
            <family val="2"/>
          </rPr>
          <t xml:space="preserve"> &gt; 0 AND </t>
        </r>
        <r>
          <rPr>
            <i/>
            <sz val="9"/>
            <color indexed="81"/>
            <rFont val="Tahoma"/>
            <family val="2"/>
          </rPr>
          <t>reverser_mach_controlled</t>
        </r>
        <r>
          <rPr>
            <sz val="9"/>
            <color indexed="81"/>
            <rFont val="Tahoma"/>
            <family val="2"/>
          </rPr>
          <t xml:space="preserve"> &gt; 0 (true) AND ((</t>
        </r>
        <r>
          <rPr>
            <i/>
            <sz val="9"/>
            <color indexed="81"/>
            <rFont val="Tahoma"/>
            <family val="2"/>
          </rPr>
          <t>min_throttle_limit</t>
        </r>
        <r>
          <rPr>
            <sz val="9"/>
            <color indexed="81"/>
            <rFont val="Tahoma"/>
            <family val="2"/>
          </rPr>
          <t xml:space="preserve"> ≥ 0) OR (</t>
        </r>
        <r>
          <rPr>
            <i/>
            <sz val="9"/>
            <color indexed="81"/>
            <rFont val="Tahoma"/>
            <family val="2"/>
          </rPr>
          <t>throttle</t>
        </r>
        <r>
          <rPr>
            <sz val="9"/>
            <color indexed="81"/>
            <rFont val="Tahoma"/>
            <family val="2"/>
          </rPr>
          <t xml:space="preserve"> ≥ 0))</t>
        </r>
        <r>
          <rPr>
            <b/>
            <sz val="9"/>
            <color indexed="81"/>
            <rFont val="Tahoma"/>
            <family val="2"/>
          </rPr>
          <t xml:space="preserve">
Rows arg (4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A96" authorId="0" shapeId="0" xr:uid="{7430CFA1-AA80-475D-9375-4EB5DDA32793}">
      <text>
        <r>
          <rPr>
            <b/>
            <sz val="9"/>
            <color indexed="81"/>
            <rFont val="Tahoma"/>
            <family val="2"/>
          </rPr>
          <t>Rows arg (21 max):</t>
        </r>
        <r>
          <rPr>
            <sz val="9"/>
            <color indexed="81"/>
            <rFont val="Tahoma"/>
            <family val="2"/>
          </rPr>
          <t xml:space="preserve"> Corrected N1, [%]</t>
        </r>
        <r>
          <rPr>
            <b/>
            <sz val="9"/>
            <color indexed="81"/>
            <rFont val="Tahoma"/>
            <family val="2"/>
          </rPr>
          <t xml:space="preserve">
Columns arg (11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A99" authorId="0" shapeId="0" xr:uid="{8C832462-2092-4F66-A70E-16366F5492A9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afterburner_available</t>
        </r>
        <r>
          <rPr>
            <sz val="9"/>
            <color indexed="81"/>
            <rFont val="Tahoma"/>
            <family val="2"/>
          </rPr>
          <t xml:space="preserve"> ≥ 1</t>
        </r>
        <r>
          <rPr>
            <b/>
            <sz val="9"/>
            <color indexed="81"/>
            <rFont val="Tahoma"/>
            <family val="2"/>
          </rPr>
          <t xml:space="preserve">
Rows arg (10 max):</t>
        </r>
        <r>
          <rPr>
            <sz val="9"/>
            <color indexed="81"/>
            <rFont val="Tahoma"/>
            <family val="2"/>
          </rPr>
          <t xml:space="preserve"> Mach [unitless]</t>
        </r>
      </text>
    </comment>
    <comment ref="A102" authorId="0" shapeId="0" xr:uid="{343B6A26-DC40-4E06-B3CB-38CE44BD23DE}">
      <text>
        <r>
          <rPr>
            <b/>
            <sz val="9"/>
            <color indexed="81"/>
            <rFont val="Tahoma"/>
            <family val="2"/>
          </rPr>
          <t>Rows arg (21 max):</t>
        </r>
        <r>
          <rPr>
            <sz val="9"/>
            <color indexed="81"/>
            <rFont val="Tahoma"/>
            <family val="2"/>
          </rPr>
          <t xml:space="preserve"> Corrected N1, [%]</t>
        </r>
        <r>
          <rPr>
            <b/>
            <sz val="9"/>
            <color indexed="81"/>
            <rFont val="Tahoma"/>
            <family val="2"/>
          </rPr>
          <t xml:space="preserve">
Columns arg (11 max):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i/>
            <sz val="9"/>
            <color indexed="81"/>
            <rFont val="Tahoma"/>
            <family val="2"/>
          </rPr>
          <t>supersonic_ram_drag</t>
        </r>
        <r>
          <rPr>
            <sz val="9"/>
            <color indexed="81"/>
            <rFont val="Tahoma"/>
            <family val="2"/>
          </rPr>
          <t xml:space="preserve"> ? Mach : Inlet Mach, [unitless]</t>
        </r>
      </text>
    </comment>
    <comment ref="A109" authorId="0" shapeId="0" xr:uid="{6AC0D150-F026-43B6-9393-2C10AF972F04}">
      <text>
        <r>
          <rPr>
            <sz val="9"/>
            <color indexed="81"/>
            <rFont val="Tahoma"/>
            <family val="2"/>
          </rPr>
          <t xml:space="preserve">Applicable when:
</t>
        </r>
        <r>
          <rPr>
            <i/>
            <sz val="9"/>
            <color indexed="81"/>
            <rFont val="Tahoma"/>
            <family val="2"/>
          </rPr>
          <t>reverser_mach_controlled</t>
        </r>
        <r>
          <rPr>
            <sz val="9"/>
            <color indexed="81"/>
            <rFont val="Tahoma"/>
            <family val="2"/>
          </rPr>
          <t xml:space="preserve"> ≥ 1</t>
        </r>
        <r>
          <rPr>
            <b/>
            <sz val="9"/>
            <color indexed="81"/>
            <rFont val="Tahoma"/>
            <family val="2"/>
          </rPr>
          <t xml:space="preserve">
Rows arg (5 max):</t>
        </r>
        <r>
          <rPr>
            <sz val="9"/>
            <color indexed="81"/>
            <rFont val="Tahoma"/>
            <family val="2"/>
          </rPr>
          <t xml:space="preserve"> SimVar: </t>
        </r>
        <r>
          <rPr>
            <i/>
            <sz val="9"/>
            <color indexed="81"/>
            <rFont val="Tahoma"/>
            <family val="2"/>
          </rPr>
          <t>TURB_ENG_REVERSE_NOZZLE_PERCENT</t>
        </r>
        <r>
          <rPr>
            <sz val="9"/>
            <color indexed="81"/>
            <rFont val="Tahoma"/>
            <family val="2"/>
          </rPr>
          <t xml:space="preserve">, [%/100]
</t>
        </r>
        <r>
          <rPr>
            <b/>
            <sz val="9"/>
            <color indexed="81"/>
            <rFont val="Tahoma"/>
            <family val="2"/>
          </rPr>
          <t>Columns arg (5 max):</t>
        </r>
        <r>
          <rPr>
            <sz val="9"/>
            <color indexed="81"/>
            <rFont val="Tahoma"/>
            <family val="2"/>
          </rPr>
          <t xml:space="preserve"> Mach, [unitless]</t>
        </r>
      </text>
    </comment>
    <comment ref="A115" authorId="0" shapeId="0" xr:uid="{0A31BC57-9AE6-4450-9C9F-E83468BE3CE7}">
      <text>
        <r>
          <rPr>
            <b/>
            <sz val="9"/>
            <color indexed="81"/>
            <rFont val="Tahoma"/>
            <family val="2"/>
          </rPr>
          <t>Rows arg (9 max):</t>
        </r>
        <r>
          <rPr>
            <sz val="9"/>
            <color indexed="81"/>
            <rFont val="Tahoma"/>
            <family val="2"/>
          </rPr>
          <t xml:space="preserve"> Corrected N2, [%]</t>
        </r>
        <r>
          <rPr>
            <b/>
            <sz val="9"/>
            <color indexed="81"/>
            <rFont val="Tahoma"/>
            <family val="2"/>
          </rPr>
          <t xml:space="preserve">
Columns arg (10 max):</t>
        </r>
        <r>
          <rPr>
            <sz val="9"/>
            <color indexed="81"/>
            <rFont val="Tahoma"/>
            <family val="2"/>
          </rPr>
          <t xml:space="preserve"> Inlet Mach, [unitless]</t>
        </r>
      </text>
    </comment>
    <comment ref="A136" authorId="0" shapeId="0" xr:uid="{992258B7-3771-4966-8B5E-C20FEFE332B7}">
      <text>
        <r>
          <rPr>
            <b/>
            <sz val="9"/>
            <color indexed="81"/>
            <rFont val="Tahoma"/>
            <family val="2"/>
          </rPr>
          <t>Rows arg (47 max):</t>
        </r>
        <r>
          <rPr>
            <sz val="9"/>
            <color indexed="81"/>
            <rFont val="Tahoma"/>
            <family val="2"/>
          </rPr>
          <t xml:space="preserve"> N1 / 100, [unitlesst]</t>
        </r>
      </text>
    </comment>
    <comment ref="A140" authorId="0" shapeId="0" xr:uid="{20674986-ACEA-4C86-B76A-DED1ABC9F730}">
      <text>
        <r>
          <rPr>
            <b/>
            <sz val="9"/>
            <color indexed="81"/>
            <rFont val="Tahoma"/>
            <family val="2"/>
          </rPr>
          <t>Rows arg (4 max):</t>
        </r>
        <r>
          <rPr>
            <sz val="9"/>
            <color indexed="81"/>
            <rFont val="Tahoma"/>
            <family val="2"/>
          </rPr>
          <t xml:space="preserve"> N1, [%]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<sst xmlns="http://schemas.openxmlformats.org/spreadsheetml/2006/main" count="688" uniqueCount="378">
  <si>
    <t>Bleed air</t>
  </si>
  <si>
    <t>EGT</t>
  </si>
  <si>
    <t>ITT</t>
  </si>
  <si>
    <t>N/A</t>
  </si>
  <si>
    <t>Vibration</t>
  </si>
  <si>
    <t>N1</t>
  </si>
  <si>
    <t>N2</t>
  </si>
  <si>
    <t>Mach</t>
  </si>
  <si>
    <t>Pressure altitude</t>
  </si>
  <si>
    <t>[ft]</t>
  </si>
  <si>
    <t>Throttle</t>
  </si>
  <si>
    <t>Corrected N1</t>
  </si>
  <si>
    <t>[°C]</t>
  </si>
  <si>
    <t>OAT</t>
  </si>
  <si>
    <t>[unitless]</t>
  </si>
  <si>
    <t>Parameter</t>
  </si>
  <si>
    <t>thrust_scalar</t>
  </si>
  <si>
    <t>rated_N2_rpm</t>
  </si>
  <si>
    <t>min_throttle_limit</t>
  </si>
  <si>
    <t>reverser_available</t>
  </si>
  <si>
    <t>high_n1</t>
  </si>
  <si>
    <t>low_idle_n1</t>
  </si>
  <si>
    <t>high_fuel_flow</t>
  </si>
  <si>
    <t>idle_fuel_flow</t>
  </si>
  <si>
    <t>A</t>
  </si>
  <si>
    <t>B</t>
  </si>
  <si>
    <t>Thrust</t>
  </si>
  <si>
    <t>[Pa]</t>
  </si>
  <si>
    <t>high_idle_n1</t>
  </si>
  <si>
    <t>static_thrust</t>
  </si>
  <si>
    <t>inlet_area</t>
  </si>
  <si>
    <t>n1_and_mach_on_thrust_table</t>
  </si>
  <si>
    <t>corrected_airflow_table</t>
  </si>
  <si>
    <t>[°R]</t>
  </si>
  <si>
    <t>[psf]</t>
  </si>
  <si>
    <t>[%]</t>
  </si>
  <si>
    <t>[lbf]</t>
  </si>
  <si>
    <t>[boolean]</t>
  </si>
  <si>
    <t>[fps]</t>
  </si>
  <si>
    <t>[sq.ft]</t>
  </si>
  <si>
    <t>Ambient pressure</t>
  </si>
  <si>
    <t>[lb/sec]</t>
  </si>
  <si>
    <t>[%/100]</t>
  </si>
  <si>
    <t>ThrustAtZeroThrottle</t>
  </si>
  <si>
    <t>thrust_limit</t>
  </si>
  <si>
    <t>ENGINE_BLEED_AIR_PERCENTAGE</t>
  </si>
  <si>
    <t>use_n2_to_n1_table</t>
  </si>
  <si>
    <t>high_n2</t>
  </si>
  <si>
    <t>low_idle_n2</t>
  </si>
  <si>
    <t>High Idle</t>
  </si>
  <si>
    <t>[pph]</t>
  </si>
  <si>
    <t>fuel_flow_max</t>
  </si>
  <si>
    <t>use_commanded_Ne_table</t>
  </si>
  <si>
    <t>mach_influence_on_n1</t>
  </si>
  <si>
    <t>supersonic_ram_drag</t>
  </si>
  <si>
    <t>n2_to_n1_table</t>
  </si>
  <si>
    <t>TABLE_13_11</t>
  </si>
  <si>
    <t>TABLE_21_11</t>
  </si>
  <si>
    <t>Corrected N2</t>
  </si>
  <si>
    <t>corrected_n2_from_ff_table</t>
  </si>
  <si>
    <t>TABLE_10</t>
  </si>
  <si>
    <t>mach_0_corrected_commanded_ne_table</t>
  </si>
  <si>
    <t>TABLE_9_10</t>
  </si>
  <si>
    <t>mach_hi_corrected_commanded_ne_table</t>
  </si>
  <si>
    <t>JET_density_on_FF_table</t>
  </si>
  <si>
    <t>primary_nozzle_n1_mach_to_nozzle_pos</t>
  </si>
  <si>
    <t>TABLE_4_3</t>
  </si>
  <si>
    <t>Ambient air density</t>
  </si>
  <si>
    <t>[sl/cu.ft]</t>
  </si>
  <si>
    <t>afterburner_on_thrust_table</t>
  </si>
  <si>
    <t>AFTERBURNER SETTINGS</t>
  </si>
  <si>
    <t>afterburner_available</t>
  </si>
  <si>
    <t>supersonic_inlet_efficiency_correction_table</t>
  </si>
  <si>
    <t>TEST CONDITIONS</t>
  </si>
  <si>
    <t>Atmosphere</t>
  </si>
  <si>
    <t>Mass</t>
  </si>
  <si>
    <t>lbs → kg</t>
  </si>
  <si>
    <t>Distance</t>
  </si>
  <si>
    <t>in → m</t>
  </si>
  <si>
    <t>feet → m</t>
  </si>
  <si>
    <t>m</t>
  </si>
  <si>
    <t>statute mile → km</t>
  </si>
  <si>
    <t>km</t>
  </si>
  <si>
    <t>nautical mile → km</t>
  </si>
  <si>
    <t>Temperature</t>
  </si>
  <si>
    <t>Kelvin, °K</t>
  </si>
  <si>
    <t>Celsius, °C</t>
  </si>
  <si>
    <t>Fahrenheit, °F</t>
  </si>
  <si>
    <t>Rankine, °R</t>
  </si>
  <si>
    <t>Absolute zero</t>
  </si>
  <si>
    <t>Freezing point of water</t>
  </si>
  <si>
    <t>Pa</t>
  </si>
  <si>
    <t>kg/cu.m</t>
  </si>
  <si>
    <t>°K</t>
  </si>
  <si>
    <t>ISO-2533-1975 Standard Atmosphere (ISA-1976, ICAO-1976)</t>
  </si>
  <si>
    <t>°K/m</t>
  </si>
  <si>
    <t>Standard gravity (45°32'33" Latitude)</t>
  </si>
  <si>
    <t>m/sec^2</t>
  </si>
  <si>
    <t>Earth radius</t>
  </si>
  <si>
    <t>Geopotential altitude, GA</t>
  </si>
  <si>
    <t>Temp.gradient</t>
  </si>
  <si>
    <t>Pressure</t>
  </si>
  <si>
    <t>Density</t>
  </si>
  <si>
    <t>°K/km</t>
  </si>
  <si>
    <t>J/(°K*kg)</t>
  </si>
  <si>
    <t>Air adiabatic index</t>
  </si>
  <si>
    <t>unitless</t>
  </si>
  <si>
    <t>Specific gas constant (dry air)</t>
  </si>
  <si>
    <t>Hydrostatic constant (dry air)</t>
  </si>
  <si>
    <t>[m]</t>
  </si>
  <si>
    <t>WARNING</t>
  </si>
  <si>
    <t>Conditions check</t>
  </si>
  <si>
    <t>[km]</t>
  </si>
  <si>
    <t>Ambient pressure table for a given ISA deviation:</t>
  </si>
  <si>
    <t>At 11 km geopotential altitude</t>
  </si>
  <si>
    <t>At 20 km geopotential altitude</t>
  </si>
  <si>
    <t>At 32 km geopotential altitude</t>
  </si>
  <si>
    <t>At 47 km geopotential altitude</t>
  </si>
  <si>
    <t>At 51 km geopotential altitude</t>
  </si>
  <si>
    <t>At 71 km geopotential altitude</t>
  </si>
  <si>
    <t>At 80 km geopotential altitude</t>
  </si>
  <si>
    <t>At MSL</t>
  </si>
  <si>
    <t>[°F]</t>
  </si>
  <si>
    <t>[mbar]</t>
  </si>
  <si>
    <t>[inHg]</t>
  </si>
  <si>
    <t>[mmHg]</t>
  </si>
  <si>
    <t>Pressure at sea level</t>
  </si>
  <si>
    <t>Temperature ratio (θ)</t>
  </si>
  <si>
    <t>Pressure ratio (δ)</t>
  </si>
  <si>
    <t>Inlet</t>
  </si>
  <si>
    <t>Ambient speed of sound</t>
  </si>
  <si>
    <t>Inlet Mach</t>
  </si>
  <si>
    <t>SUPERSONIC SETTINGS</t>
  </si>
  <si>
    <t>supersonic_inlet</t>
  </si>
  <si>
    <t>Unit</t>
  </si>
  <si>
    <t>Default</t>
  </si>
  <si>
    <t>supersonic_inlet_design_mach</t>
  </si>
  <si>
    <t>TAS</t>
  </si>
  <si>
    <t>EAS</t>
  </si>
  <si>
    <t>[km/h]</t>
  </si>
  <si>
    <t>[kts]</t>
  </si>
  <si>
    <t>[mph]</t>
  </si>
  <si>
    <t>Density altitude</t>
  </si>
  <si>
    <t>True altitude</t>
  </si>
  <si>
    <t>Flight parameters</t>
  </si>
  <si>
    <t>[kg/cu.m]</t>
  </si>
  <si>
    <t>IAS geopotential altitude for a given pressure</t>
  </si>
  <si>
    <t>IAS geopotential altitude for a given air density</t>
  </si>
  <si>
    <t>Total pressure ratio (δ total)</t>
  </si>
  <si>
    <t>Sqrt total temperature ratio (√θ total)</t>
  </si>
  <si>
    <t>Total temperature ratio (θ total)</t>
  </si>
  <si>
    <t>Case A</t>
  </si>
  <si>
    <t>Case B</t>
  </si>
  <si>
    <t>Case C</t>
  </si>
  <si>
    <t>supersonic_inlet_hypersonic</t>
  </si>
  <si>
    <r>
      <t xml:space="preserve">SimVar: </t>
    </r>
    <r>
      <rPr>
        <i/>
        <sz val="11"/>
        <color theme="1"/>
        <rFont val="Calibri"/>
        <family val="2"/>
        <scheme val="minor"/>
      </rPr>
      <t>TURB_ENG_N1_LOSS</t>
    </r>
  </si>
  <si>
    <t>[0..1] unitless</t>
  </si>
  <si>
    <r>
      <t xml:space="preserve">SimVar: </t>
    </r>
    <r>
      <rPr>
        <i/>
        <sz val="11"/>
        <color theme="1"/>
        <rFont val="Calibri"/>
        <family val="2"/>
        <scheme val="minor"/>
      </rPr>
      <t>TURB_ENG_FUEL_EFFICIENCY_LOSS</t>
    </r>
  </si>
  <si>
    <r>
      <t xml:space="preserve">SimVar: </t>
    </r>
    <r>
      <rPr>
        <i/>
        <sz val="11"/>
        <color theme="1"/>
        <rFont val="Calibri"/>
        <family val="2"/>
        <scheme val="minor"/>
      </rPr>
      <t>TURB_ENG_THRUST_EFFICIENCY_LOSS</t>
    </r>
  </si>
  <si>
    <r>
      <t xml:space="preserve">SimVar: </t>
    </r>
    <r>
      <rPr>
        <i/>
        <sz val="11"/>
        <color theme="1"/>
        <rFont val="Calibri"/>
        <family val="2"/>
        <scheme val="minor"/>
      </rPr>
      <t>TURB_ENG_ITT_COOLING_EFFICIENCY_LOSS</t>
    </r>
  </si>
  <si>
    <t>Effective Throttle</t>
  </si>
  <si>
    <t>afterburner_throttle_threshold</t>
  </si>
  <si>
    <t>Afterburner stage</t>
  </si>
  <si>
    <t>[stage num]</t>
  </si>
  <si>
    <t>N1 idle</t>
  </si>
  <si>
    <r>
      <t xml:space="preserve">[UINT </t>
    </r>
    <r>
      <rPr>
        <sz val="11"/>
        <color theme="0" tint="-0.34998626667073579"/>
        <rFont val="Aptos Narrow"/>
        <family val="2"/>
        <charset val="1"/>
      </rPr>
      <t>→</t>
    </r>
    <r>
      <rPr>
        <sz val="11"/>
        <color theme="0" tint="-0.34998626667073579"/>
        <rFont val="Calibri"/>
        <family val="2"/>
        <scheme val="minor"/>
      </rPr>
      <t xml:space="preserve"> boolean]</t>
    </r>
  </si>
  <si>
    <r>
      <t>variable_inlet</t>
    </r>
    <r>
      <rPr>
        <sz val="11"/>
        <color theme="0" tint="-0.34998626667073579"/>
        <rFont val="Calibri"/>
        <family val="2"/>
        <scheme val="minor"/>
      </rPr>
      <t xml:space="preserve"> </t>
    </r>
    <r>
      <rPr>
        <i/>
        <sz val="11"/>
        <color theme="0" tint="-0.34998626667073579"/>
        <rFont val="Calibri"/>
        <family val="2"/>
        <scheme val="minor"/>
      </rPr>
      <t>(for subsonic inlet only)</t>
    </r>
  </si>
  <si>
    <t>Value</t>
  </si>
  <si>
    <t>0 : 1</t>
  </si>
  <si>
    <t>0 … 0</t>
  </si>
  <si>
    <t>ISA dev</t>
  </si>
  <si>
    <t>min_n2_for_fuel_flow</t>
  </si>
  <si>
    <t>use_corrected_n2_from_ff_table</t>
  </si>
  <si>
    <r>
      <t>N error including protection</t>
    </r>
    <r>
      <rPr>
        <i/>
        <sz val="11"/>
        <color theme="0" tint="-0.34998626667073579"/>
        <rFont val="Calibri"/>
        <family val="2"/>
        <scheme val="minor"/>
      </rPr>
      <t xml:space="preserve"> (N1*, N2*, EGT)</t>
    </r>
  </si>
  <si>
    <t>Iterative solution</t>
  </si>
  <si>
    <t>reverser_mach_controlled</t>
  </si>
  <si>
    <t>Nozzle</t>
  </si>
  <si>
    <t>primary_nozzle_available</t>
  </si>
  <si>
    <r>
      <t xml:space="preserve">SimVar: </t>
    </r>
    <r>
      <rPr>
        <i/>
        <sz val="11"/>
        <color theme="1"/>
        <rFont val="Calibri"/>
        <family val="2"/>
        <scheme val="minor"/>
      </rPr>
      <t>TURB_ENG_PRIMARY_NOZZLE_PERCENT</t>
    </r>
  </si>
  <si>
    <r>
      <t xml:space="preserve">SimVar: </t>
    </r>
    <r>
      <rPr>
        <i/>
        <sz val="11"/>
        <color theme="1"/>
        <rFont val="Calibri"/>
        <family val="2"/>
        <scheme val="minor"/>
      </rPr>
      <t>TURB_ENG_REVERSE_NOZZLE_PERCENT</t>
    </r>
  </si>
  <si>
    <t>96:0.70:0.44</t>
  </si>
  <si>
    <t>65:0.69:0.33</t>
  </si>
  <si>
    <t>53:0.66:0.10</t>
  </si>
  <si>
    <t>0:0:2</t>
  </si>
  <si>
    <r>
      <t>Corrected fuel flow</t>
    </r>
    <r>
      <rPr>
        <i/>
        <sz val="11"/>
        <color theme="0" tint="-0.34998626667073579"/>
        <rFont val="Calibri"/>
        <family val="2"/>
        <scheme val="minor"/>
      </rPr>
      <t xml:space="preserve"> (source row: copy from here)</t>
    </r>
  </si>
  <si>
    <t>primary_nozzle_afterburner_offset</t>
  </si>
  <si>
    <t>[RPM]</t>
  </si>
  <si>
    <t>1:1</t>
  </si>
  <si>
    <t>Corrected airflow</t>
  </si>
  <si>
    <t>[lb/(sq.ft*sec)]</t>
  </si>
  <si>
    <t>Airflow</t>
  </si>
  <si>
    <t>Ram drag</t>
  </si>
  <si>
    <t>ft/sec^2</t>
  </si>
  <si>
    <t>TABLE_5_5</t>
  </si>
  <si>
    <t>reverser_nozzle_eff_table</t>
  </si>
  <si>
    <t>Hard-coded engine settings</t>
  </si>
  <si>
    <r>
      <t xml:space="preserve">reverser_nozzle_eff_table </t>
    </r>
    <r>
      <rPr>
        <i/>
        <sz val="11"/>
        <color theme="0" tint="-0.34998626667073579"/>
        <rFont val="Calibri"/>
        <family val="2"/>
        <scheme val="minor"/>
      </rPr>
      <t>(hard-coded)</t>
    </r>
  </si>
  <si>
    <t>PCT_MAX_THRUST_IN_REVERSE</t>
  </si>
  <si>
    <t>protectionErrorScalar</t>
  </si>
  <si>
    <t>Case A:</t>
  </si>
  <si>
    <t>Case B:</t>
  </si>
  <si>
    <t>Case C:</t>
  </si>
  <si>
    <t>n</t>
  </si>
  <si>
    <t>C</t>
  </si>
  <si>
    <t>D</t>
  </si>
  <si>
    <t>Hard-coded constants</t>
  </si>
  <si>
    <t>Variable inlet Mach limit</t>
  </si>
  <si>
    <t>Subsonic inlet Mach limit</t>
  </si>
  <si>
    <t>Minimum pressure ratio (δ)</t>
  </si>
  <si>
    <t>JET_REVERSE_THROTTLE_SCALE</t>
  </si>
  <si>
    <t>Max commanded N</t>
  </si>
  <si>
    <t>Afterburner throttle threshold</t>
  </si>
  <si>
    <t>Mach_to_ReverserNozzle_table</t>
  </si>
  <si>
    <t>TABLE_4</t>
  </si>
  <si>
    <t>Reverser nozzle efficiency</t>
  </si>
  <si>
    <t>Bleed air flow</t>
  </si>
  <si>
    <t>Afterburner thrust</t>
  </si>
  <si>
    <t>0.0 : 1</t>
  </si>
  <si>
    <t>0.2 : 1</t>
  </si>
  <si>
    <t>0.4 : 1</t>
  </si>
  <si>
    <t>0.6 : 1</t>
  </si>
  <si>
    <t>0.8 : 1</t>
  </si>
  <si>
    <t>1.0 : 1</t>
  </si>
  <si>
    <t>1.2 : 1</t>
  </si>
  <si>
    <t>1.4 : 1</t>
  </si>
  <si>
    <t>1.6 : 1</t>
  </si>
  <si>
    <t>1.8 : 1</t>
  </si>
  <si>
    <t>Net thrust</t>
  </si>
  <si>
    <t>Maximum possible net thrust</t>
  </si>
  <si>
    <r>
      <t xml:space="preserve">SimVar: </t>
    </r>
    <r>
      <rPr>
        <i/>
        <sz val="11"/>
        <color theme="1"/>
        <rFont val="Calibri"/>
        <family val="2"/>
        <scheme val="minor"/>
      </rPr>
      <t>TURB_ENG_BLEED_AIR</t>
    </r>
  </si>
  <si>
    <t>[psi]</t>
  </si>
  <si>
    <r>
      <t xml:space="preserve">SimVar: </t>
    </r>
    <r>
      <rPr>
        <i/>
        <sz val="11"/>
        <color theme="1"/>
        <rFont val="Calibri"/>
        <family val="2"/>
        <scheme val="minor"/>
      </rPr>
      <t>ENG_PCT_MAX_RPM</t>
    </r>
  </si>
  <si>
    <t>bleed_air_hi_bkpt</t>
  </si>
  <si>
    <t>bleed_air_lo_bkpt</t>
  </si>
  <si>
    <t>bleed_air_lo_gain</t>
  </si>
  <si>
    <t>bleed_air_med_gain</t>
  </si>
  <si>
    <t>bleed_air_high_gain</t>
  </si>
  <si>
    <t>MIN_MACH_ON_EPR</t>
  </si>
  <si>
    <t>n2_and_mach_to_epr_table</t>
  </si>
  <si>
    <t>0:0:0.45:0.9</t>
  </si>
  <si>
    <t>0:0:0:0</t>
  </si>
  <si>
    <t>56:0.751:0.751:1.86</t>
  </si>
  <si>
    <t>90:0.957:0.957:3.28</t>
  </si>
  <si>
    <t>110:1:1:4.23</t>
  </si>
  <si>
    <t>epr_max</t>
  </si>
  <si>
    <t>Corrected EPR</t>
  </si>
  <si>
    <t>Maximum EPR at low Mach</t>
  </si>
  <si>
    <r>
      <t xml:space="preserve">EPR (SimVars: </t>
    </r>
    <r>
      <rPr>
        <i/>
        <sz val="11"/>
        <color theme="1"/>
        <rFont val="Calibri"/>
        <family val="2"/>
        <scheme val="minor"/>
      </rPr>
      <t>(TURB_)ENG_PRESSURE_RATIO</t>
    </r>
    <r>
      <rPr>
        <sz val="11"/>
        <color theme="1"/>
        <rFont val="Calibri"/>
        <family val="2"/>
        <scheme val="minor"/>
      </rPr>
      <t>)</t>
    </r>
  </si>
  <si>
    <t>Corrected ITT</t>
  </si>
  <si>
    <t>itt_tuning_constant</t>
  </si>
  <si>
    <t>itt_peak_temperature</t>
  </si>
  <si>
    <t>fuel_flow_max_itt_factor</t>
  </si>
  <si>
    <t>fuel_flow_min_itt_factor</t>
  </si>
  <si>
    <t>Colling</t>
  </si>
  <si>
    <t>HEAT_TRANSFER_SCALAR</t>
  </si>
  <si>
    <t>Fan speed cooling flow factor</t>
  </si>
  <si>
    <t>n1_cooling_factor</t>
  </si>
  <si>
    <t>[1/%]</t>
  </si>
  <si>
    <r>
      <t>ITT</t>
    </r>
    <r>
      <rPr>
        <i/>
        <sz val="11"/>
        <color theme="0" tint="-0.34998626667073579"/>
        <rFont val="Calibri"/>
        <family val="2"/>
        <scheme val="minor"/>
      </rPr>
      <t xml:space="preserve"> (direct solution)</t>
    </r>
  </si>
  <si>
    <t>Heating</t>
  </si>
  <si>
    <t>ITT limited</t>
  </si>
  <si>
    <t>Corrected EGT</t>
  </si>
  <si>
    <t>Commanded N</t>
  </si>
  <si>
    <t>Fuel flow</t>
  </si>
  <si>
    <t>EPR</t>
  </si>
  <si>
    <t>egt_peak_temperature</t>
  </si>
  <si>
    <t>N1_to_oil_pressure_table</t>
  </si>
  <si>
    <t>0:0</t>
  </si>
  <si>
    <t>0.21:0.88</t>
  </si>
  <si>
    <t>0.9:0.954</t>
  </si>
  <si>
    <t>TABLE_47</t>
  </si>
  <si>
    <t>oil_press_max</t>
  </si>
  <si>
    <t>Oil pressure</t>
  </si>
  <si>
    <t>oil_press_tuning_constant</t>
  </si>
  <si>
    <t>N1_to_OilTemp_table</t>
  </si>
  <si>
    <t>Gas temperature</t>
  </si>
  <si>
    <t>Gas pressure (EPR)</t>
  </si>
  <si>
    <t>oil_temp_heating_constant</t>
  </si>
  <si>
    <t>oil_temp_tuning_constant</t>
  </si>
  <si>
    <t>Oil temperature</t>
  </si>
  <si>
    <r>
      <t xml:space="preserve">SimVar: </t>
    </r>
    <r>
      <rPr>
        <i/>
        <sz val="11"/>
        <color theme="1"/>
        <rFont val="Calibri"/>
        <family val="2"/>
        <scheme val="minor"/>
      </rPr>
      <t>(GENERAL_)ENG_OIL_TEMPERATURE</t>
    </r>
  </si>
  <si>
    <r>
      <t xml:space="preserve">SimVar: </t>
    </r>
    <r>
      <rPr>
        <i/>
        <sz val="11"/>
        <color theme="1"/>
        <rFont val="Calibri"/>
        <family val="2"/>
        <scheme val="minor"/>
      </rPr>
      <t>(GENERAL_)ENG_OIL_PRESSURE</t>
    </r>
  </si>
  <si>
    <r>
      <t xml:space="preserve">SimVar: </t>
    </r>
    <r>
      <rPr>
        <i/>
        <sz val="11"/>
        <color theme="1"/>
        <rFont val="Calibri"/>
        <family val="2"/>
        <scheme val="minor"/>
      </rPr>
      <t>ENG_VIBRATION</t>
    </r>
  </si>
  <si>
    <t>MAX_VIBRATION</t>
  </si>
  <si>
    <t>VIBRATION_DIFF_FACTOR</t>
  </si>
  <si>
    <t>[?]</t>
  </si>
  <si>
    <t>[?/%]</t>
  </si>
  <si>
    <t>fuel_flow_scalar_idle</t>
  </si>
  <si>
    <t>fuel_flow_scalar</t>
  </si>
  <si>
    <t>use_old_fuelflow_simvar</t>
  </si>
  <si>
    <t>use_gross_thrust_on_fuelflow</t>
  </si>
  <si>
    <t>ThrustSpecificFuelConsumption</t>
  </si>
  <si>
    <t>AfterBurnThrustSpecificFuelConsumption</t>
  </si>
  <si>
    <t>IDLE_THRUST_PCT</t>
  </si>
  <si>
    <r>
      <t xml:space="preserve">N1_to_OilTemp_table </t>
    </r>
    <r>
      <rPr>
        <i/>
        <sz val="11"/>
        <color theme="0" tint="-0.34998626667073579"/>
        <rFont val="Calibri"/>
        <family val="2"/>
        <scheme val="minor"/>
      </rPr>
      <t>(hard-coded)</t>
    </r>
  </si>
  <si>
    <r>
      <t xml:space="preserve">Mach_to_ReverserNozzle_table </t>
    </r>
    <r>
      <rPr>
        <i/>
        <sz val="11"/>
        <color theme="0" tint="-0.34998626667073579"/>
        <rFont val="Calibri"/>
        <family val="2"/>
        <scheme val="minor"/>
      </rPr>
      <t>(hard-coded)</t>
    </r>
  </si>
  <si>
    <r>
      <rPr>
        <i/>
        <sz val="11"/>
        <color theme="1"/>
        <rFont val="Calibri"/>
        <family val="2"/>
        <scheme val="minor"/>
      </rPr>
      <t>supersonic_inlet</t>
    </r>
    <r>
      <rPr>
        <sz val="11"/>
        <color theme="1"/>
        <rFont val="Calibri"/>
        <family val="2"/>
        <scheme val="minor"/>
      </rPr>
      <t xml:space="preserve"> = 0 (false)</t>
    </r>
  </si>
  <si>
    <r>
      <rPr>
        <i/>
        <sz val="11"/>
        <color theme="1"/>
        <rFont val="Calibri"/>
        <family val="2"/>
        <scheme val="minor"/>
      </rPr>
      <t>supersonic_inlet</t>
    </r>
    <r>
      <rPr>
        <sz val="11"/>
        <color theme="1"/>
        <rFont val="Calibri"/>
        <family val="2"/>
        <scheme val="minor"/>
      </rPr>
      <t xml:space="preserve"> &gt; 0 (true) AND </t>
    </r>
    <r>
      <rPr>
        <i/>
        <sz val="11"/>
        <color theme="1"/>
        <rFont val="Calibri"/>
        <family val="2"/>
        <scheme val="minor"/>
      </rPr>
      <t>supersonic_inlet_hypersonic</t>
    </r>
    <r>
      <rPr>
        <sz val="11"/>
        <color theme="1"/>
        <rFont val="Calibri"/>
        <family val="2"/>
        <scheme val="minor"/>
      </rPr>
      <t xml:space="preserve"> = 0 (false)</t>
    </r>
  </si>
  <si>
    <r>
      <rPr>
        <i/>
        <sz val="11"/>
        <color theme="1"/>
        <rFont val="Calibri"/>
        <family val="2"/>
        <scheme val="minor"/>
      </rPr>
      <t>supersonic_inlet</t>
    </r>
    <r>
      <rPr>
        <sz val="11"/>
        <color theme="1"/>
        <rFont val="Calibri"/>
        <family val="2"/>
        <scheme val="minor"/>
      </rPr>
      <t xml:space="preserve"> &gt; 0 (true) AND </t>
    </r>
    <r>
      <rPr>
        <i/>
        <sz val="11"/>
        <color theme="1"/>
        <rFont val="Calibri"/>
        <family val="2"/>
        <scheme val="minor"/>
      </rPr>
      <t>supersonic_inlet_hypersonic</t>
    </r>
    <r>
      <rPr>
        <sz val="11"/>
        <color theme="1"/>
        <rFont val="Calibri"/>
        <family val="2"/>
        <scheme val="minor"/>
      </rPr>
      <t xml:space="preserve"> &gt; 0 (true)</t>
    </r>
  </si>
  <si>
    <t>Nozzle state</t>
  </si>
  <si>
    <t>Engine start threshold (corrected N1 / idle)</t>
  </si>
  <si>
    <t>Fuel flow PID: engine protection</t>
  </si>
  <si>
    <r>
      <t xml:space="preserve">[UINT] </t>
    </r>
    <r>
      <rPr>
        <i/>
        <sz val="11"/>
        <color theme="0" tint="-0.34998626667073579"/>
        <rFont val="Calibri"/>
        <family val="2"/>
        <scheme val="minor"/>
      </rPr>
      <t>(stages)</t>
    </r>
  </si>
  <si>
    <t>[float] (true &gt; 0.5)</t>
  </si>
  <si>
    <r>
      <t>Corrected fuel flow</t>
    </r>
    <r>
      <rPr>
        <i/>
        <sz val="11"/>
        <color theme="0" tint="-0.34998626667073579"/>
        <rFont val="Calibri"/>
        <family val="2"/>
        <scheme val="minor"/>
      </rPr>
      <t xml:space="preserve"> (target row: paste here)             Initial:</t>
    </r>
  </si>
  <si>
    <r>
      <t xml:space="preserve">max_n2_protection </t>
    </r>
    <r>
      <rPr>
        <i/>
        <sz val="11"/>
        <color theme="0" tint="-0.34998626667073579"/>
        <rFont val="Calibri"/>
        <family val="2"/>
        <scheme val="minor"/>
      </rPr>
      <t>(used by fuel flow PID)</t>
    </r>
  </si>
  <si>
    <r>
      <t>max_n1_protection</t>
    </r>
    <r>
      <rPr>
        <i/>
        <sz val="11"/>
        <color theme="0" tint="-0.34998626667073579"/>
        <rFont val="Calibri"/>
        <family val="2"/>
        <scheme val="minor"/>
      </rPr>
      <t xml:space="preserve"> (used by fuel flow PID)</t>
    </r>
  </si>
  <si>
    <r>
      <t xml:space="preserve">max_egt_protection </t>
    </r>
    <r>
      <rPr>
        <i/>
        <sz val="11"/>
        <color theme="0" tint="-0.34998626667073579"/>
        <rFont val="Calibri"/>
        <family val="2"/>
        <scheme val="minor"/>
      </rPr>
      <t>(used by fuel flow PID)</t>
    </r>
  </si>
  <si>
    <t>[m/sec]</t>
  </si>
  <si>
    <t>Controls</t>
  </si>
  <si>
    <t>[N]</t>
  </si>
  <si>
    <t>[kg/sec]</t>
  </si>
  <si>
    <t>[kg/sq.cm]</t>
  </si>
  <si>
    <t>Bleed air pressure</t>
  </si>
  <si>
    <t>Afterburner</t>
  </si>
  <si>
    <r>
      <t xml:space="preserve">Reverse </t>
    </r>
    <r>
      <rPr>
        <i/>
        <sz val="11"/>
        <color theme="1"/>
        <rFont val="Calibri"/>
        <family val="2"/>
        <scheme val="minor"/>
      </rPr>
      <t>(when throttle controlled)</t>
    </r>
  </si>
  <si>
    <r>
      <t xml:space="preserve">Reverse </t>
    </r>
    <r>
      <rPr>
        <i/>
        <sz val="11"/>
        <color theme="1"/>
        <rFont val="Calibri"/>
        <family val="2"/>
        <scheme val="minor"/>
      </rPr>
      <t>(when Mach controlled)</t>
    </r>
  </si>
  <si>
    <t>[kg/h]</t>
  </si>
  <si>
    <t>[%/Δ]</t>
  </si>
  <si>
    <t>REVERSE SETTINGS</t>
  </si>
  <si>
    <t>a</t>
  </si>
  <si>
    <r>
      <t>M</t>
    </r>
    <r>
      <rPr>
        <vertAlign val="subscript"/>
        <sz val="11"/>
        <color theme="1"/>
        <rFont val="Calibri"/>
        <family val="2"/>
        <scheme val="minor"/>
      </rPr>
      <t>b</t>
    </r>
  </si>
  <si>
    <r>
      <t>M</t>
    </r>
    <r>
      <rPr>
        <vertAlign val="subscript"/>
        <sz val="11"/>
        <color theme="1"/>
        <rFont val="Calibri"/>
        <family val="2"/>
        <scheme val="minor"/>
      </rPr>
      <t>c</t>
    </r>
  </si>
  <si>
    <r>
      <t>Pressure losses</t>
    </r>
    <r>
      <rPr>
        <sz val="11"/>
        <color theme="0" tint="-0.34998626667073579"/>
        <rFont val="Calibri"/>
        <family val="2"/>
        <scheme val="minor"/>
      </rPr>
      <t xml:space="preserve"> </t>
    </r>
    <r>
      <rPr>
        <i/>
        <sz val="11"/>
        <color theme="0" tint="-0.34998626667073579"/>
        <rFont val="Calibri"/>
        <family val="2"/>
        <scheme val="minor"/>
      </rPr>
      <t>(for supersonic/hypersonic inlet only)</t>
    </r>
  </si>
  <si>
    <t>Max Mach</t>
  </si>
  <si>
    <t>MSFS Turbojet Static Performance Tool</t>
  </si>
  <si>
    <t>Version 1.0</t>
  </si>
  <si>
    <r>
      <t xml:space="preserve">The algorithms presented in this tool specifically cover the calculation of </t>
    </r>
    <r>
      <rPr>
        <b/>
        <sz val="11"/>
        <color theme="1"/>
        <rFont val="Calibri"/>
        <family val="2"/>
        <scheme val="minor"/>
      </rPr>
      <t>steady-state</t>
    </r>
    <r>
      <rPr>
        <sz val="11"/>
        <color theme="1"/>
        <rFont val="Calibri"/>
        <family val="2"/>
        <scheme val="minor"/>
      </rPr>
      <t xml:space="preserve"> engine parameters, meaning values after the engine has reached equilibrium under given conditions.
It assumes the engine is already started, combustion is stable, and no damage is present.
</t>
    </r>
    <r>
      <rPr>
        <sz val="11"/>
        <color rgb="FFFF0000"/>
        <rFont val="Calibri"/>
        <family val="2"/>
        <scheme val="minor"/>
      </rPr>
      <t>The simulation of parameter transitions over time during transient engine states is beyond the scope of this tool.</t>
    </r>
  </si>
  <si>
    <r>
      <t xml:space="preserve">The purpose of this tool is to assist in tuning the </t>
    </r>
    <r>
      <rPr>
        <i/>
        <sz val="11"/>
        <color theme="1"/>
        <rFont val="Calibri"/>
        <family val="2"/>
        <scheme val="minor"/>
      </rPr>
      <t>"engine.cfg"</t>
    </r>
    <r>
      <rPr>
        <sz val="11"/>
        <color theme="1"/>
        <rFont val="Calibri"/>
        <family val="2"/>
        <scheme val="minor"/>
      </rPr>
      <t xml:space="preserve"> settings by making the process more visual, faster, and more accurate for achieving the desired engine performance across the full range of flight conditions and engine regimes.
</t>
    </r>
    <r>
      <rPr>
        <b/>
        <sz val="11"/>
        <color theme="1"/>
        <rFont val="Calibri"/>
        <family val="2"/>
        <scheme val="minor"/>
      </rPr>
      <t>Numerous notes</t>
    </r>
    <r>
      <rPr>
        <sz val="11"/>
        <color theme="1"/>
        <rFont val="Calibri"/>
        <family val="2"/>
        <scheme val="minor"/>
      </rPr>
      <t xml:space="preserve"> are attached to cells to help illustrate the interdependencies between parameters.</t>
    </r>
  </si>
  <si>
    <t>ReadMe</t>
  </si>
  <si>
    <t>Constants</t>
  </si>
  <si>
    <t>This is the explanatory sheet you are currently reading.</t>
  </si>
  <si>
    <t>This sheet contains three groups of constants:</t>
  </si>
  <si>
    <t>Inlet pressure losses</t>
  </si>
  <si>
    <t>engine.cfg</t>
  </si>
  <si>
    <t>An example configuration is provided for a CFM LEAP engine (B737).</t>
  </si>
  <si>
    <t>All parameters are grouped into thematic vertical blocks.</t>
  </si>
  <si>
    <t>Calculator</t>
  </si>
  <si>
    <t>This is the core sheet that reproduces the full calculation logic of turbojet engine parameters.</t>
  </si>
  <si>
    <t>Data is grouped vertically into blocks:</t>
  </si>
  <si>
    <t>Then follow 13 blocks for the various computed engine parameter groups.</t>
  </si>
  <si>
    <t>Charts - ALT</t>
  </si>
  <si>
    <t>Charts - Mach</t>
  </si>
  <si>
    <r>
      <t>1) Fundamental (</t>
    </r>
    <r>
      <rPr>
        <sz val="11"/>
        <color rgb="FFFF0000"/>
        <rFont val="Calibri"/>
        <family val="2"/>
        <scheme val="minor"/>
      </rPr>
      <t>in red</t>
    </r>
    <r>
      <rPr>
        <sz val="11"/>
        <color theme="1"/>
        <rFont val="Calibri"/>
        <family val="2"/>
        <scheme val="minor"/>
      </rPr>
      <t>) and derived (in black) constants used for unit conversions.</t>
    </r>
  </si>
  <si>
    <r>
      <t xml:space="preserve">This tool reproduces the </t>
    </r>
    <r>
      <rPr>
        <b/>
        <sz val="11"/>
        <color theme="1"/>
        <rFont val="Calibri"/>
        <family val="2"/>
        <scheme val="minor"/>
      </rPr>
      <t>turbojet</t>
    </r>
    <r>
      <rPr>
        <sz val="11"/>
        <color theme="1"/>
        <rFont val="Calibri"/>
        <family val="2"/>
        <scheme val="minor"/>
      </rPr>
      <t xml:space="preserve"> engine parameter calculation algorithms used in Microsoft Flight Simulator 2020 &amp; 2024 </t>
    </r>
    <r>
      <rPr>
        <b/>
        <sz val="11"/>
        <color theme="1"/>
        <rFont val="Calibri"/>
        <family val="2"/>
        <scheme val="minor"/>
      </rPr>
      <t>"as is"</t>
    </r>
    <r>
      <rPr>
        <sz val="11"/>
        <color theme="1"/>
        <rFont val="Calibri"/>
        <family val="2"/>
        <scheme val="minor"/>
      </rPr>
      <t>,
based on their state as of October, 2025.</t>
    </r>
  </si>
  <si>
    <r>
      <t>3) Hard-coded engine settings used in the algorithms (</t>
    </r>
    <r>
      <rPr>
        <sz val="11"/>
        <color rgb="FF00B050"/>
        <rFont val="Calibri"/>
        <family val="2"/>
        <scheme val="minor"/>
      </rPr>
      <t>in green</t>
    </r>
    <r>
      <rPr>
        <sz val="11"/>
        <color theme="1"/>
        <rFont val="Calibri"/>
        <family val="2"/>
        <scheme val="minor"/>
      </rPr>
      <t xml:space="preserve">).
     Named constants used in code are labeled in black; other numeric constants are accompanied by description </t>
    </r>
    <r>
      <rPr>
        <sz val="11"/>
        <color theme="0" tint="-0.34998626667073579"/>
        <rFont val="Calibri"/>
        <family val="2"/>
        <scheme val="minor"/>
      </rPr>
      <t>in gray</t>
    </r>
    <r>
      <rPr>
        <sz val="11"/>
        <color theme="1"/>
        <rFont val="Calibri"/>
        <family val="2"/>
        <scheme val="minor"/>
      </rPr>
      <t>.</t>
    </r>
  </si>
  <si>
    <t>This Excel file includes 7 sheets:</t>
  </si>
  <si>
    <r>
      <t xml:space="preserve">WARNING:
</t>
    </r>
    <r>
      <rPr>
        <sz val="11"/>
        <color theme="1"/>
        <rFont val="Calibri"/>
        <family val="2"/>
        <scheme val="minor"/>
      </rPr>
      <t xml:space="preserve">Calculations based on tables use the </t>
    </r>
    <r>
      <rPr>
        <b/>
        <sz val="11"/>
        <color theme="1"/>
        <rFont val="Calibri"/>
        <family val="2"/>
        <scheme val="minor"/>
      </rPr>
      <t>entire data range</t>
    </r>
    <r>
      <rPr>
        <sz val="11"/>
        <color theme="1"/>
        <rFont val="Calibri"/>
        <family val="2"/>
        <scheme val="minor"/>
      </rPr>
      <t xml:space="preserve"> of each table (</t>
    </r>
    <r>
      <rPr>
        <b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rows and columns).
If you need to modify a table's size, please respect the following limits:</t>
    </r>
  </si>
  <si>
    <t>NOTE: The interpolation methods mimic the edge-case behavior of the MSFS engine code.</t>
  </si>
  <si>
    <r>
      <t xml:space="preserve">Column C contains unique data (some rows hidden) and </t>
    </r>
    <r>
      <rPr>
        <b/>
        <sz val="11"/>
        <color theme="1"/>
        <rFont val="Calibri"/>
        <family val="2"/>
        <scheme val="minor"/>
      </rPr>
      <t>must not be deleted</t>
    </r>
    <r>
      <rPr>
        <sz val="11"/>
        <color theme="1"/>
        <rFont val="Calibri"/>
        <family val="2"/>
        <scheme val="minor"/>
      </rPr>
      <t>.</t>
    </r>
  </si>
  <si>
    <r>
      <t xml:space="preserve">•  2D tables must have at least </t>
    </r>
    <r>
      <rPr>
        <b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rows; 3D tables must have at least </t>
    </r>
    <r>
      <rPr>
        <b/>
        <sz val="11"/>
        <color theme="1"/>
        <rFont val="Aptos Narrow"/>
        <family val="2"/>
      </rPr>
      <t>3</t>
    </r>
    <r>
      <rPr>
        <sz val="11"/>
        <color theme="1"/>
        <rFont val="Aptos Narrow"/>
        <family val="2"/>
      </rPr>
      <t xml:space="preserve"> rows.
    The number of rows must not exceed the maximum specified in the table format (e.g., max 4 rows for TABLE_</t>
    </r>
    <r>
      <rPr>
        <b/>
        <sz val="11"/>
        <color theme="1"/>
        <rFont val="Aptos Narrow"/>
        <family val="2"/>
      </rPr>
      <t>4</t>
    </r>
    <r>
      <rPr>
        <sz val="11"/>
        <color theme="1"/>
        <rFont val="Aptos Narrow"/>
        <family val="2"/>
      </rPr>
      <t>_3).</t>
    </r>
  </si>
  <si>
    <r>
      <t xml:space="preserve">•  Add/remove rows using </t>
    </r>
    <r>
      <rPr>
        <b/>
        <sz val="11"/>
        <color theme="1"/>
        <rFont val="Calibri"/>
        <family val="2"/>
        <scheme val="minor"/>
      </rPr>
      <t>full-row</t>
    </r>
    <r>
      <rPr>
        <sz val="11"/>
        <color theme="1"/>
        <rFont val="Calibri"/>
        <family val="2"/>
        <scheme val="minor"/>
      </rPr>
      <t xml:space="preserve"> operations (Insert/Delete row) </t>
    </r>
    <r>
      <rPr>
        <b/>
        <sz val="11"/>
        <color theme="1"/>
        <rFont val="Calibri"/>
        <family val="2"/>
        <scheme val="minor"/>
      </rPr>
      <t>only between:</t>
    </r>
    <r>
      <rPr>
        <sz val="11"/>
        <color theme="1"/>
        <rFont val="Calibri"/>
        <family val="2"/>
        <scheme val="minor"/>
      </rPr>
      <t xml:space="preserve">
    - the first and last rows for 2D tables;
    - the 2nd and last rows for 3D tables.</t>
    </r>
  </si>
  <si>
    <r>
      <t xml:space="preserve">•  3D tables must contain at least 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columns and no more than the maximum specified (e.g., 10 for TABLE_9_</t>
    </r>
    <r>
      <rPr>
        <b/>
        <sz val="11"/>
        <color theme="1"/>
        <rFont val="Calibri"/>
        <family val="2"/>
        <scheme val="minor"/>
      </rPr>
      <t>10</t>
    </r>
    <r>
      <rPr>
        <sz val="11"/>
        <color theme="1"/>
        <rFont val="Calibri"/>
        <family val="2"/>
        <scheme val="minor"/>
      </rPr>
      <t>).</t>
    </r>
  </si>
  <si>
    <r>
      <t xml:space="preserve">•  Columns in 3D tables must be inserted </t>
    </r>
    <r>
      <rPr>
        <b/>
        <sz val="11"/>
        <color theme="1"/>
        <rFont val="Calibri"/>
        <family val="2"/>
        <scheme val="minor"/>
      </rPr>
      <t>as cells</t>
    </r>
    <r>
      <rPr>
        <sz val="11"/>
        <color theme="1"/>
        <rFont val="Calibri"/>
        <family val="2"/>
        <scheme val="minor"/>
      </rPr>
      <t xml:space="preserve"> (Insert → Shift cells right) and deleted </t>
    </r>
    <r>
      <rPr>
        <b/>
        <sz val="11"/>
        <color theme="1"/>
        <rFont val="Calibri"/>
        <family val="2"/>
        <scheme val="minor"/>
      </rPr>
      <t>as cells</t>
    </r>
    <r>
      <rPr>
        <sz val="11"/>
        <color theme="1"/>
        <rFont val="Calibri"/>
        <family val="2"/>
        <scheme val="minor"/>
      </rPr>
      <t xml:space="preserve"> (Delete → Shift cells left),
    and </t>
    </r>
    <r>
      <rPr>
        <b/>
        <sz val="11"/>
        <color theme="1"/>
        <rFont val="Calibri"/>
        <family val="2"/>
        <scheme val="minor"/>
      </rPr>
      <t>only between</t>
    </r>
    <r>
      <rPr>
        <sz val="11"/>
        <color theme="1"/>
        <rFont val="Calibri"/>
        <family val="2"/>
        <scheme val="minor"/>
      </rPr>
      <t xml:space="preserve"> the 2nd and the last column of the table.
    When doing so, make sure to select the </t>
    </r>
    <r>
      <rPr>
        <b/>
        <sz val="11"/>
        <color theme="1"/>
        <rFont val="Calibri"/>
        <family val="2"/>
        <scheme val="minor"/>
      </rPr>
      <t>entire height</t>
    </r>
    <r>
      <rPr>
        <sz val="11"/>
        <color theme="1"/>
        <rFont val="Calibri"/>
        <family val="2"/>
        <scheme val="minor"/>
      </rPr>
      <t xml:space="preserve"> of the column(s) you want to insert or delete.</t>
    </r>
  </si>
  <si>
    <r>
      <t>This sheet includes hard-coded settings (</t>
    </r>
    <r>
      <rPr>
        <sz val="11"/>
        <color rgb="FF00B050"/>
        <rFont val="Calibri"/>
        <family val="2"/>
        <scheme val="minor"/>
      </rPr>
      <t>in green</t>
    </r>
    <r>
      <rPr>
        <sz val="11"/>
        <color theme="1"/>
        <rFont val="Calibri"/>
        <family val="2"/>
        <scheme val="minor"/>
      </rPr>
      <t xml:space="preserve">) used to compute total pressure losses in the engine inlet based on Mach number and </t>
    </r>
    <r>
      <rPr>
        <i/>
        <sz val="11"/>
        <color theme="1"/>
        <rFont val="Calibri"/>
        <family val="2"/>
        <scheme val="minor"/>
      </rPr>
      <t>"engine.cfg"</t>
    </r>
    <r>
      <rPr>
        <sz val="11"/>
        <color theme="1"/>
        <rFont val="Calibri"/>
        <family val="2"/>
        <scheme val="minor"/>
      </rPr>
      <t xml:space="preserve"> settings.
Graphs of inlet total pressure losses versus Mach number under various settings are provided for visualization.	</t>
    </r>
  </si>
  <si>
    <r>
      <t xml:space="preserve">This sheet reproduces the parameters used in </t>
    </r>
    <r>
      <rPr>
        <i/>
        <sz val="11"/>
        <color theme="1"/>
        <rFont val="Calibri"/>
        <family val="2"/>
        <scheme val="minor"/>
      </rPr>
      <t>"engine.cfg"</t>
    </r>
    <r>
      <rPr>
        <sz val="11"/>
        <color theme="1"/>
        <rFont val="Calibri"/>
        <family val="2"/>
        <scheme val="minor"/>
      </rPr>
      <t>, allowing you to adjust them to achieve desired engine performance.</t>
    </r>
  </si>
  <si>
    <r>
      <t xml:space="preserve">Parameter names are in black. Input fields are </t>
    </r>
    <r>
      <rPr>
        <sz val="11"/>
        <color rgb="FF00B050"/>
        <rFont val="Calibri"/>
        <family val="2"/>
        <scheme val="minor"/>
      </rPr>
      <t>green</t>
    </r>
    <r>
      <rPr>
        <sz val="11"/>
        <color theme="1"/>
        <rFont val="Calibri"/>
        <family val="2"/>
        <scheme val="minor"/>
      </rPr>
      <t xml:space="preserve">.
Supporting information such as units, format, default values, and notes is shown </t>
    </r>
    <r>
      <rPr>
        <sz val="11"/>
        <color theme="0" tint="-0.34998626667073579"/>
        <rFont val="Calibri"/>
        <family val="2"/>
        <scheme val="minor"/>
      </rPr>
      <t>in gray</t>
    </r>
    <r>
      <rPr>
        <sz val="11"/>
        <color theme="1"/>
        <rFont val="Calibri"/>
        <family val="2"/>
        <scheme val="minor"/>
      </rPr>
      <t xml:space="preserve">.	</t>
    </r>
  </si>
  <si>
    <t>Tabular parameters are presented in an Excel-adapted format. In the original .cfg file, table arrays are written as a single line, with rows separated by commas and values within rows (columns) separated by colons.</t>
  </si>
  <si>
    <t>Enjoy and have fun with this tool!</t>
  </si>
  <si>
    <r>
      <t>Column A lists the parameters (in black) and some comments (</t>
    </r>
    <r>
      <rPr>
        <sz val="11"/>
        <color theme="0" tint="-0.34998626667073579"/>
        <rFont val="Calibri"/>
        <family val="2"/>
        <scheme val="minor"/>
      </rPr>
      <t>in gray</t>
    </r>
    <r>
      <rPr>
        <sz val="11"/>
        <color theme="1"/>
        <rFont val="Calibri"/>
        <family val="2"/>
        <scheme val="minor"/>
      </rPr>
      <t>); column B shows the units used (</t>
    </r>
    <r>
      <rPr>
        <sz val="11"/>
        <color theme="0" tint="-0.34998626667073579"/>
        <rFont val="Calibri"/>
        <family val="2"/>
        <scheme val="minor"/>
      </rPr>
      <t>in gray</t>
    </r>
    <r>
      <rPr>
        <sz val="11"/>
        <color theme="1"/>
        <rFont val="Calibri"/>
        <family val="2"/>
        <scheme val="minor"/>
      </rPr>
      <t>).</t>
    </r>
  </si>
  <si>
    <r>
      <t xml:space="preserve">Columns D – W are </t>
    </r>
    <r>
      <rPr>
        <b/>
        <sz val="11"/>
        <color theme="1"/>
        <rFont val="Calibri"/>
        <family val="2"/>
        <scheme val="minor"/>
      </rPr>
      <t>identical</t>
    </r>
    <r>
      <rPr>
        <sz val="11"/>
        <color theme="1"/>
        <rFont val="Calibri"/>
        <family val="2"/>
        <scheme val="minor"/>
      </rPr>
      <t xml:space="preserve"> and used to calculate engine parameters under different test conditions set in their first rows.
To change the number of these columns, unprotect the sheet, then delete or insert /copy any column within the D – W range.</t>
    </r>
  </si>
  <si>
    <r>
      <t xml:space="preserve">Input block for flight conditions, throttle settings, and SimVar values that influence calculations.
Input cells are </t>
    </r>
    <r>
      <rPr>
        <sz val="11"/>
        <color rgb="FF0070C0"/>
        <rFont val="Calibri"/>
        <family val="2"/>
        <scheme val="minor"/>
      </rPr>
      <t>in blue</t>
    </r>
    <r>
      <rPr>
        <sz val="11"/>
        <color theme="1"/>
        <rFont val="Calibri"/>
        <family val="2"/>
        <scheme val="minor"/>
      </rPr>
      <t>.
The "</t>
    </r>
    <r>
      <rPr>
        <sz val="11"/>
        <color rgb="FFFFC000"/>
        <rFont val="Calibri"/>
        <family val="2"/>
        <scheme val="minor"/>
      </rPr>
      <t>Conditions check</t>
    </r>
    <r>
      <rPr>
        <sz val="11"/>
        <color theme="1"/>
        <rFont val="Calibri"/>
        <family val="2"/>
        <scheme val="minor"/>
      </rPr>
      <t>" row provides warnings if the test inputs are incorrect.</t>
    </r>
  </si>
  <si>
    <r>
      <t xml:space="preserve">Block for balancing the engine to reach steady-state.
Since MSFS uses a closed-loop solution via a fuel flow PID, this block emulates the iterative search for convergence </t>
    </r>
    <r>
      <rPr>
        <b/>
        <sz val="11"/>
        <color theme="1"/>
        <rFont val="Calibri"/>
        <family val="2"/>
        <scheme val="minor"/>
      </rPr>
      <t>corrected fuel flow</t>
    </r>
    <r>
      <rPr>
        <sz val="11"/>
        <color theme="1"/>
        <rFont val="Calibri"/>
        <family val="2"/>
        <scheme val="minor"/>
      </rPr>
      <t>:</t>
    </r>
  </si>
  <si>
    <r>
      <t xml:space="preserve">1) After setting the conditions in "TEST CONDITIONS" block,
     define </t>
    </r>
    <r>
      <rPr>
        <b/>
        <sz val="11"/>
        <color theme="1"/>
        <rFont val="Calibri"/>
        <family val="2"/>
        <scheme val="minor"/>
      </rPr>
      <t>initial</t>
    </r>
    <r>
      <rPr>
        <sz val="11"/>
        <color theme="1"/>
        <rFont val="Calibri"/>
        <family val="2"/>
        <scheme val="minor"/>
      </rPr>
      <t xml:space="preserve"> guesses for </t>
    </r>
    <r>
      <rPr>
        <b/>
        <sz val="11"/>
        <color theme="1"/>
        <rFont val="Calibri"/>
        <family val="2"/>
        <scheme val="minor"/>
      </rPr>
      <t>numeric cells in row 19</t>
    </r>
    <r>
      <rPr>
        <sz val="11"/>
        <color theme="1"/>
        <rFont val="Calibri"/>
        <family val="2"/>
        <scheme val="minor"/>
      </rPr>
      <t xml:space="preserve"> (see </t>
    </r>
    <r>
      <rPr>
        <sz val="11"/>
        <color theme="7"/>
        <rFont val="Calibri"/>
        <family val="2"/>
        <scheme val="minor"/>
      </rPr>
      <t>gold cell B19</t>
    </r>
    <r>
      <rPr>
        <sz val="11"/>
        <color theme="1"/>
        <rFont val="Calibri"/>
        <family val="2"/>
        <scheme val="minor"/>
      </rPr>
      <t xml:space="preserve"> for suggestion).</t>
    </r>
  </si>
  <si>
    <r>
      <t xml:space="preserve">2) </t>
    </r>
    <r>
      <rPr>
        <b/>
        <sz val="11"/>
        <color theme="1"/>
        <rFont val="Calibri"/>
        <family val="2"/>
        <scheme val="minor"/>
      </rPr>
      <t>Copy numeric values from row 18 into row 19</t>
    </r>
    <r>
      <rPr>
        <sz val="11"/>
        <color theme="1"/>
        <rFont val="Calibri"/>
        <family val="2"/>
        <scheme val="minor"/>
      </rPr>
      <t xml:space="preserve"> (paste </t>
    </r>
    <r>
      <rPr>
        <b/>
        <sz val="11"/>
        <color theme="1"/>
        <rFont val="Calibri"/>
        <family val="2"/>
        <scheme val="minor"/>
      </rPr>
      <t>as values</t>
    </r>
    <r>
      <rPr>
        <sz val="11"/>
        <color theme="1"/>
        <rFont val="Calibri"/>
        <family val="2"/>
        <scheme val="minor"/>
      </rPr>
      <t xml:space="preserve"> if sheet is unprotected).
     </t>
    </r>
    <r>
      <rPr>
        <b/>
        <sz val="11"/>
        <color theme="1"/>
        <rFont val="Calibri"/>
        <family val="2"/>
        <scheme val="minor"/>
      </rPr>
      <t>Repeat</t>
    </r>
    <r>
      <rPr>
        <sz val="11"/>
        <color theme="1"/>
        <rFont val="Calibri"/>
        <family val="2"/>
        <scheme val="minor"/>
      </rPr>
      <t xml:space="preserve"> this process until values stabilize — then the engine is balanced under the given conditions.</t>
    </r>
  </si>
  <si>
    <t>Computes various flight parameters for the given test conditions in multiple units, helping to validate input data.</t>
  </si>
  <si>
    <t>Computes atmospheric parameters for the test scenario (also helping to validate input data).</t>
  </si>
  <si>
    <t>These are example sheets demonstrating possible charts based on the Calculator output.
You can add as many chart sheets as you like and plot any dependencies to explore them.</t>
  </si>
  <si>
    <t>To prevent accidental corruption of formulas, all cells are protected except those intended for entering tuning parameters or test conditions.
Copying values from cells (Ctrl+C) is still possible.
You may, at your own risk, remove protection (Review → Unprotect Sheet) in order to trace how specific parameters are calculated and explore their dependencies.</t>
  </si>
  <si>
    <r>
      <t>2) Constants defined by ISO-2533-1975 for the International Standard Atmosphere (ISA-1976, ICAO-1976):
     contractual (</t>
    </r>
    <r>
      <rPr>
        <sz val="11"/>
        <color rgb="FF0070C0"/>
        <rFont val="Calibri"/>
        <family val="2"/>
        <scheme val="minor"/>
      </rPr>
      <t>in blue</t>
    </r>
    <r>
      <rPr>
        <sz val="11"/>
        <color theme="1"/>
        <rFont val="Calibri"/>
        <family val="2"/>
        <scheme val="minor"/>
      </rPr>
      <t>) and derived (in black).</t>
    </r>
  </si>
  <si>
    <r>
      <rPr>
        <b/>
        <sz val="11"/>
        <color theme="1"/>
        <rFont val="Calibri"/>
        <family val="2"/>
        <scheme val="minor"/>
      </rPr>
      <t>Gross thrust</t>
    </r>
    <r>
      <rPr>
        <i/>
        <sz val="11"/>
        <color theme="0" tint="-0.34998626667073579"/>
        <rFont val="Calibri"/>
        <family val="2"/>
        <scheme val="minor"/>
      </rPr>
      <t xml:space="preserve"> (excluding afterburner &amp; bleed air)</t>
    </r>
  </si>
  <si>
    <t>[unitless], ≥ 0</t>
  </si>
  <si>
    <t>0 / 1</t>
  </si>
  <si>
    <t>0 / 1.42</t>
  </si>
  <si>
    <t>November 14, 2025</t>
  </si>
  <si>
    <t>Conversion rates (first unit × rate = second unit)</t>
  </si>
  <si>
    <t>Scale factors</t>
  </si>
  <si>
    <t>[0..1]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</si>
</sst>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#,##0.0"/>
    <numFmt numFmtId="167" formatCode="#,##0.000"/>
    <numFmt numFmtId="168" formatCode="0.00000"/>
    <numFmt numFmtId="169" formatCode="0.000000"/>
    <numFmt numFmtId="170" formatCode="0.0000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  <charset val="204"/>
    </font>
    <font>
      <sz val="10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FFC000"/>
      <name val="Calibri"/>
      <family val="2"/>
      <scheme val="minor"/>
    </font>
    <font>
      <i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1"/>
      <color theme="0" tint="-0.34998626667073579"/>
      <name val="Aptos Narrow"/>
      <family val="2"/>
      <charset val="1"/>
    </font>
    <font>
      <sz val="10"/>
      <color theme="0" tint="-0.34998626667073579"/>
      <name val="Arial"/>
      <family val="2"/>
      <charset val="204"/>
    </font>
    <font>
      <u/>
      <sz val="9"/>
      <color indexed="81"/>
      <name val="Tahoma"/>
      <family val="2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0"/>
      <color rgb="FF0070C0"/>
      <name val="Arial"/>
      <family val="2"/>
    </font>
    <font>
      <sz val="11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Aptos Narrow"/>
      <family val="2"/>
    </font>
    <font>
      <sz val="11"/>
      <color theme="7"/>
      <name val="Calibri"/>
      <family val="2"/>
      <scheme val="minor"/>
    </font>
    <font>
      <b/>
      <sz val="11"/>
      <color theme="1"/>
      <name val="Aptos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10" fillId="0" borderId="24" xfId="0" applyFont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8" fillId="0" borderId="17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9" fillId="0" borderId="21" xfId="0" applyFont="1" applyBorder="1" applyAlignment="1" applyProtection="1">
      <alignment horizontal="left" vertical="center"/>
      <protection hidden="1"/>
    </xf>
    <xf numFmtId="0" fontId="9" fillId="0" borderId="22" xfId="0" applyFont="1" applyBorder="1" applyAlignment="1" applyProtection="1">
      <alignment horizontal="center" vertical="center"/>
      <protection hidden="1"/>
    </xf>
    <xf numFmtId="0" fontId="9" fillId="0" borderId="26" xfId="0" applyFont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center" vertical="center"/>
      <protection hidden="1"/>
    </xf>
    <xf numFmtId="0" fontId="11" fillId="0" borderId="27" xfId="0" applyFont="1" applyBorder="1" applyAlignment="1" applyProtection="1">
      <alignment horizontal="center" vertical="center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0" fontId="11" fillId="0" borderId="30" xfId="0" applyFont="1" applyBorder="1" applyAlignment="1" applyProtection="1">
      <alignment horizontal="center" vertical="center"/>
      <protection hidden="1"/>
    </xf>
    <xf numFmtId="0" fontId="9" fillId="0" borderId="31" xfId="0" applyFont="1" applyBorder="1" applyAlignment="1" applyProtection="1">
      <alignment horizontal="center" vertical="center"/>
      <protection hidden="1"/>
    </xf>
    <xf numFmtId="167" fontId="0" fillId="0" borderId="17" xfId="0" applyNumberFormat="1" applyBorder="1" applyAlignment="1" applyProtection="1">
      <alignment horizontal="right" vertical="center"/>
      <protection hidden="1"/>
    </xf>
    <xf numFmtId="168" fontId="0" fillId="0" borderId="18" xfId="0" applyNumberFormat="1" applyBorder="1" applyAlignment="1" applyProtection="1">
      <alignment horizontal="center" vertical="center"/>
      <protection hidden="1"/>
    </xf>
    <xf numFmtId="167" fontId="0" fillId="0" borderId="1" xfId="0" applyNumberFormat="1" applyBorder="1" applyAlignment="1" applyProtection="1">
      <alignment horizontal="right" vertical="center"/>
      <protection hidden="1"/>
    </xf>
    <xf numFmtId="168" fontId="0" fillId="0" borderId="20" xfId="0" applyNumberFormat="1" applyBorder="1" applyAlignment="1" applyProtection="1">
      <alignment horizontal="center" vertical="center"/>
      <protection hidden="1"/>
    </xf>
    <xf numFmtId="167" fontId="0" fillId="0" borderId="22" xfId="0" applyNumberFormat="1" applyBorder="1" applyAlignment="1" applyProtection="1">
      <alignment horizontal="right" vertical="center"/>
      <protection hidden="1"/>
    </xf>
    <xf numFmtId="168" fontId="0" fillId="0" borderId="23" xfId="0" applyNumberForma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2" fillId="0" borderId="1" xfId="0" applyFont="1" applyBorder="1" applyAlignment="1" applyProtection="1">
      <alignment horizontal="left" vertical="center"/>
      <protection hidden="1"/>
    </xf>
    <xf numFmtId="0" fontId="12" fillId="0" borderId="22" xfId="0" applyFont="1" applyBorder="1" applyAlignment="1" applyProtection="1">
      <alignment horizontal="left" vertical="center"/>
      <protection hidden="1"/>
    </xf>
    <xf numFmtId="0" fontId="11" fillId="0" borderId="14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horizontal="center" vertical="center"/>
      <protection hidden="1"/>
    </xf>
    <xf numFmtId="0" fontId="11" fillId="0" borderId="20" xfId="0" applyFont="1" applyBorder="1" applyAlignment="1" applyProtection="1">
      <alignment horizontal="center" vertical="center"/>
      <protection hidden="1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25" xfId="0" applyFont="1" applyBorder="1" applyAlignment="1" applyProtection="1">
      <alignment horizontal="center" vertical="center"/>
      <protection hidden="1"/>
    </xf>
    <xf numFmtId="0" fontId="11" fillId="0" borderId="22" xfId="0" applyFont="1" applyBorder="1" applyAlignment="1" applyProtection="1">
      <alignment horizontal="center" vertical="center"/>
      <protection hidden="1"/>
    </xf>
    <xf numFmtId="0" fontId="12" fillId="0" borderId="23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1" fillId="0" borderId="16" xfId="0" applyFont="1" applyBorder="1" applyAlignment="1" applyProtection="1">
      <alignment horizontal="left" vertical="center"/>
      <protection hidden="1"/>
    </xf>
    <xf numFmtId="0" fontId="11" fillId="0" borderId="17" xfId="0" applyFont="1" applyBorder="1" applyAlignment="1" applyProtection="1">
      <alignment horizontal="center" vertical="center"/>
      <protection hidden="1"/>
    </xf>
    <xf numFmtId="0" fontId="11" fillId="4" borderId="16" xfId="0" applyFont="1" applyFill="1" applyBorder="1" applyAlignment="1" applyProtection="1">
      <alignment horizontal="center" vertical="center"/>
      <protection hidden="1"/>
    </xf>
    <xf numFmtId="0" fontId="11" fillId="4" borderId="17" xfId="0" applyFont="1" applyFill="1" applyBorder="1" applyAlignment="1" applyProtection="1">
      <alignment horizontal="center" vertical="center"/>
      <protection hidden="1"/>
    </xf>
    <xf numFmtId="0" fontId="11" fillId="4" borderId="18" xfId="0" applyFont="1" applyFill="1" applyBorder="1" applyAlignment="1" applyProtection="1">
      <alignment horizontal="center" vertical="center"/>
      <protection hidden="1"/>
    </xf>
    <xf numFmtId="0" fontId="11" fillId="0" borderId="19" xfId="0" applyFont="1" applyBorder="1" applyAlignment="1" applyProtection="1">
      <alignment horizontal="center" vertical="center"/>
      <protection hidden="1"/>
    </xf>
    <xf numFmtId="0" fontId="11" fillId="0" borderId="21" xfId="0" applyFont="1" applyBorder="1" applyAlignment="1" applyProtection="1">
      <alignment horizontal="center" vertical="center"/>
      <protection hidden="1"/>
    </xf>
    <xf numFmtId="0" fontId="11" fillId="0" borderId="20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0" fillId="6" borderId="0" xfId="0" applyFill="1" applyAlignment="1" applyProtection="1">
      <alignment horizontal="center" vertical="center"/>
      <protection hidden="1"/>
    </xf>
    <xf numFmtId="166" fontId="0" fillId="0" borderId="0" xfId="0" applyNumberFormat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169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horizontal="center" vertical="center"/>
      <protection hidden="1"/>
    </xf>
    <xf numFmtId="4" fontId="0" fillId="0" borderId="0" xfId="0" applyNumberFormat="1" applyAlignment="1" applyProtection="1">
      <alignment horizontal="center" vertical="center"/>
      <protection hidden="1"/>
    </xf>
    <xf numFmtId="170" fontId="0" fillId="0" borderId="0" xfId="0" applyNumberFormat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 vertical="center"/>
      <protection hidden="1"/>
    </xf>
    <xf numFmtId="0" fontId="19" fillId="0" borderId="22" xfId="0" applyFont="1" applyBorder="1" applyAlignment="1" applyProtection="1">
      <alignment horizontal="center" vertical="center"/>
      <protection hidden="1"/>
    </xf>
    <xf numFmtId="0" fontId="11" fillId="0" borderId="32" xfId="0" applyFont="1" applyBorder="1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168" fontId="0" fillId="0" borderId="0" xfId="0" applyNumberFormat="1" applyAlignment="1" applyProtection="1">
      <alignment horizontal="center" vertical="center"/>
      <protection hidden="1"/>
    </xf>
    <xf numFmtId="167" fontId="0" fillId="0" borderId="0" xfId="0" applyNumberFormat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0" fillId="0" borderId="33" xfId="0" applyBorder="1" applyAlignment="1" applyProtection="1">
      <alignment horizontal="center" vertical="center"/>
      <protection hidden="1"/>
    </xf>
    <xf numFmtId="0" fontId="0" fillId="4" borderId="7" xfId="0" applyFill="1" applyBorder="1" applyAlignment="1" applyProtection="1">
      <alignment horizontal="left" vertical="center" indent="1"/>
      <protection hidden="1"/>
    </xf>
    <xf numFmtId="0" fontId="0" fillId="4" borderId="11" xfId="0" applyFill="1" applyBorder="1" applyAlignment="1" applyProtection="1">
      <alignment horizontal="center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8" xfId="0" applyFont="1" applyBorder="1" applyAlignment="1" applyProtection="1">
      <alignment horizontal="left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13" fillId="0" borderId="35" xfId="0" applyFont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6" fillId="4" borderId="0" xfId="0" applyFont="1" applyFill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12" xfId="0" applyFont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164" fontId="0" fillId="0" borderId="4" xfId="0" applyNumberFormat="1" applyBorder="1" applyAlignment="1" applyProtection="1">
      <alignment horizontal="center" vertical="center"/>
      <protection hidden="1"/>
    </xf>
    <xf numFmtId="168" fontId="0" fillId="0" borderId="7" xfId="0" applyNumberFormat="1" applyBorder="1" applyAlignment="1" applyProtection="1">
      <alignment horizontal="center" vertical="center"/>
      <protection hidden="1"/>
    </xf>
    <xf numFmtId="168" fontId="0" fillId="0" borderId="11" xfId="0" applyNumberFormat="1" applyBorder="1" applyAlignment="1" applyProtection="1">
      <alignment horizontal="center" vertical="center"/>
      <protection hidden="1"/>
    </xf>
    <xf numFmtId="164" fontId="0" fillId="0" borderId="5" xfId="0" applyNumberFormat="1" applyBorder="1" applyAlignment="1" applyProtection="1">
      <alignment horizontal="center" vertical="center"/>
      <protection hidden="1"/>
    </xf>
    <xf numFmtId="168" fontId="0" fillId="0" borderId="8" xfId="0" applyNumberFormat="1" applyBorder="1" applyAlignment="1" applyProtection="1">
      <alignment horizontal="center" vertical="center"/>
      <protection hidden="1"/>
    </xf>
    <xf numFmtId="168" fontId="0" fillId="0" borderId="12" xfId="0" applyNumberFormat="1" applyBorder="1" applyAlignment="1" applyProtection="1">
      <alignment horizontal="center" vertical="center"/>
      <protection hidden="1"/>
    </xf>
    <xf numFmtId="168" fontId="0" fillId="0" borderId="13" xfId="0" applyNumberFormat="1" applyBorder="1" applyAlignment="1" applyProtection="1">
      <alignment horizontal="center" vertical="center"/>
      <protection hidden="1"/>
    </xf>
    <xf numFmtId="49" fontId="16" fillId="0" borderId="0" xfId="0" applyNumberFormat="1" applyFont="1" applyAlignment="1" applyProtection="1">
      <alignment horizontal="center" vertical="center"/>
      <protection hidden="1"/>
    </xf>
    <xf numFmtId="49" fontId="16" fillId="0" borderId="0" xfId="0" applyNumberFormat="1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6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8" fontId="0" fillId="0" borderId="6" xfId="0" applyNumberFormat="1" applyBorder="1" applyAlignment="1" applyProtection="1">
      <alignment horizontal="center" vertical="center"/>
      <protection hidden="1"/>
    </xf>
    <xf numFmtId="168" fontId="0" fillId="0" borderId="9" xfId="0" applyNumberFormat="1" applyBorder="1" applyAlignment="1" applyProtection="1">
      <alignment horizontal="center" vertical="center"/>
      <protection hidden="1"/>
    </xf>
    <xf numFmtId="168" fontId="0" fillId="0" borderId="10" xfId="0" applyNumberFormat="1" applyBorder="1" applyAlignment="1" applyProtection="1">
      <alignment horizontal="center" vertical="center"/>
      <protection hidden="1"/>
    </xf>
    <xf numFmtId="0" fontId="24" fillId="0" borderId="20" xfId="0" applyFont="1" applyBorder="1" applyAlignment="1" applyProtection="1">
      <alignment horizontal="right" vertical="center"/>
      <protection hidden="1"/>
    </xf>
    <xf numFmtId="0" fontId="24" fillId="0" borderId="23" xfId="0" applyFont="1" applyBorder="1" applyAlignment="1" applyProtection="1">
      <alignment horizontal="right" vertical="center"/>
      <protection hidden="1"/>
    </xf>
    <xf numFmtId="0" fontId="25" fillId="0" borderId="14" xfId="0" applyFont="1" applyBorder="1" applyAlignment="1" applyProtection="1">
      <alignment horizontal="center" vertical="center"/>
      <protection hidden="1"/>
    </xf>
    <xf numFmtId="0" fontId="24" fillId="0" borderId="1" xfId="0" applyFont="1" applyBorder="1" applyAlignment="1" applyProtection="1">
      <alignment horizontal="center" vertical="center"/>
      <protection hidden="1"/>
    </xf>
    <xf numFmtId="0" fontId="24" fillId="0" borderId="22" xfId="0" applyFont="1" applyBorder="1" applyAlignment="1" applyProtection="1">
      <alignment horizontal="center" vertical="center"/>
      <protection hidden="1"/>
    </xf>
    <xf numFmtId="0" fontId="25" fillId="0" borderId="20" xfId="0" applyFont="1" applyBorder="1" applyAlignment="1" applyProtection="1">
      <alignment horizontal="center" vertical="center"/>
      <protection hidden="1"/>
    </xf>
    <xf numFmtId="0" fontId="26" fillId="0" borderId="16" xfId="0" applyFont="1" applyBorder="1" applyAlignment="1" applyProtection="1">
      <alignment horizontal="center" vertical="center"/>
      <protection hidden="1"/>
    </xf>
    <xf numFmtId="0" fontId="26" fillId="0" borderId="17" xfId="0" applyFont="1" applyBorder="1" applyAlignment="1" applyProtection="1">
      <alignment horizontal="center" vertical="center"/>
      <protection hidden="1"/>
    </xf>
    <xf numFmtId="0" fontId="26" fillId="0" borderId="19" xfId="0" applyFont="1" applyBorder="1" applyAlignment="1" applyProtection="1">
      <alignment horizontal="center" vertical="center"/>
      <protection hidden="1"/>
    </xf>
    <xf numFmtId="0" fontId="26" fillId="0" borderId="1" xfId="0" applyFont="1" applyBorder="1" applyAlignment="1" applyProtection="1">
      <alignment horizontal="center" vertical="center"/>
      <protection hidden="1"/>
    </xf>
    <xf numFmtId="0" fontId="26" fillId="0" borderId="21" xfId="0" applyFont="1" applyBorder="1" applyAlignment="1" applyProtection="1">
      <alignment horizontal="center" vertical="center"/>
      <protection hidden="1"/>
    </xf>
    <xf numFmtId="0" fontId="26" fillId="0" borderId="22" xfId="0" applyFont="1" applyBorder="1" applyAlignment="1" applyProtection="1">
      <alignment horizontal="center" vertical="center"/>
      <protection hidden="1"/>
    </xf>
    <xf numFmtId="167" fontId="26" fillId="0" borderId="1" xfId="0" applyNumberFormat="1" applyFont="1" applyBorder="1" applyAlignment="1" applyProtection="1">
      <alignment horizontal="right" vertical="center"/>
      <protection hidden="1"/>
    </xf>
    <xf numFmtId="168" fontId="26" fillId="0" borderId="20" xfId="0" applyNumberFormat="1" applyFont="1" applyBorder="1" applyAlignment="1" applyProtection="1">
      <alignment horizontal="center" vertical="center"/>
      <protection hidden="1"/>
    </xf>
    <xf numFmtId="0" fontId="26" fillId="0" borderId="18" xfId="0" applyFont="1" applyBorder="1" applyAlignment="1" applyProtection="1">
      <alignment horizontal="right" vertical="center"/>
      <protection hidden="1"/>
    </xf>
    <xf numFmtId="0" fontId="26" fillId="0" borderId="23" xfId="0" applyFont="1" applyBorder="1" applyAlignment="1" applyProtection="1">
      <alignment horizontal="right" vertical="center"/>
      <protection hidden="1"/>
    </xf>
    <xf numFmtId="3" fontId="26" fillId="0" borderId="23" xfId="0" applyNumberFormat="1" applyFont="1" applyBorder="1" applyAlignment="1" applyProtection="1">
      <alignment horizontal="right" vertical="center"/>
      <protection hidden="1"/>
    </xf>
    <xf numFmtId="166" fontId="2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hidden="1"/>
    </xf>
    <xf numFmtId="0" fontId="30" fillId="0" borderId="11" xfId="0" applyFont="1" applyBorder="1" applyAlignment="1" applyProtection="1">
      <alignment horizontal="center" vertical="center"/>
      <protection hidden="1"/>
    </xf>
    <xf numFmtId="0" fontId="30" fillId="0" borderId="12" xfId="0" applyFont="1" applyBorder="1" applyAlignment="1" applyProtection="1">
      <alignment horizontal="center" vertical="center"/>
      <protection hidden="1"/>
    </xf>
    <xf numFmtId="0" fontId="30" fillId="0" borderId="9" xfId="0" applyFont="1" applyBorder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top" wrapText="1"/>
      <protection hidden="1"/>
    </xf>
    <xf numFmtId="0" fontId="1" fillId="0" borderId="24" xfId="0" applyFont="1" applyBorder="1" applyAlignment="1" applyProtection="1">
      <alignment horizontal="center" vertical="center" wrapText="1"/>
      <protection hidden="1"/>
    </xf>
    <xf numFmtId="0" fontId="1" fillId="0" borderId="19" xfId="0" applyFont="1" applyBorder="1" applyAlignment="1" applyProtection="1">
      <alignment horizontal="center" vertical="top" wrapText="1"/>
      <protection hidden="1"/>
    </xf>
    <xf numFmtId="0" fontId="0" fillId="2" borderId="1" xfId="0" applyFill="1" applyBorder="1" applyAlignment="1" applyProtection="1">
      <alignment horizontal="center" vertical="center" wrapText="1"/>
      <protection hidden="1"/>
    </xf>
    <xf numFmtId="0" fontId="0" fillId="7" borderId="4" xfId="0" applyFill="1" applyBorder="1" applyAlignment="1" applyProtection="1">
      <alignment horizontal="center" vertical="center" wrapText="1"/>
      <protection hidden="1"/>
    </xf>
    <xf numFmtId="0" fontId="1" fillId="0" borderId="38" xfId="0" applyFont="1" applyBorder="1" applyAlignment="1" applyProtection="1">
      <alignment horizontal="center" vertical="center" wrapText="1"/>
      <protection hidden="1"/>
    </xf>
    <xf numFmtId="0" fontId="1" fillId="0" borderId="29" xfId="0" applyFont="1" applyBorder="1" applyAlignment="1" applyProtection="1">
      <alignment horizontal="center" vertical="center" wrapText="1"/>
      <protection hidden="1"/>
    </xf>
    <xf numFmtId="4" fontId="2" fillId="0" borderId="0" xfId="0" applyNumberFormat="1" applyFont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top" wrapText="1"/>
      <protection hidden="1"/>
    </xf>
    <xf numFmtId="0" fontId="1" fillId="0" borderId="40" xfId="0" applyFont="1" applyBorder="1" applyAlignment="1" applyProtection="1">
      <alignment horizontal="center" vertical="top" wrapText="1"/>
      <protection hidden="1"/>
    </xf>
    <xf numFmtId="0" fontId="1" fillId="0" borderId="24" xfId="0" applyFont="1" applyBorder="1" applyAlignment="1" applyProtection="1">
      <alignment horizontal="center" vertical="top" wrapText="1"/>
      <protection hidden="1"/>
    </xf>
    <xf numFmtId="0" fontId="1" fillId="0" borderId="34" xfId="0" applyFont="1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3" xfId="0" applyBorder="1" applyAlignment="1" applyProtection="1">
      <alignment horizontal="left"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0" fillId="0" borderId="4" xfId="0" applyBorder="1" applyAlignment="1" applyProtection="1">
      <alignment horizontal="left" vertical="center" wrapText="1"/>
      <protection hidden="1"/>
    </xf>
    <xf numFmtId="0" fontId="0" fillId="0" borderId="32" xfId="0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41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left" vertical="center" wrapText="1"/>
      <protection hidden="1"/>
    </xf>
    <xf numFmtId="0" fontId="1" fillId="11" borderId="4" xfId="0" applyFont="1" applyFill="1" applyBorder="1" applyAlignment="1" applyProtection="1">
      <alignment horizontal="left" vertical="center" wrapText="1"/>
      <protection hidden="1"/>
    </xf>
    <xf numFmtId="0" fontId="0" fillId="11" borderId="4" xfId="0" applyFill="1" applyBorder="1" applyAlignment="1" applyProtection="1">
      <alignment horizontal="left" vertical="center" wrapText="1"/>
      <protection hidden="1"/>
    </xf>
    <xf numFmtId="0" fontId="0" fillId="11" borderId="32" xfId="0" applyFill="1" applyBorder="1" applyAlignment="1" applyProtection="1">
      <alignment horizontal="left" vertical="center" wrapText="1"/>
      <protection hidden="1"/>
    </xf>
    <xf numFmtId="0" fontId="31" fillId="11" borderId="4" xfId="0" applyFont="1" applyFill="1" applyBorder="1" applyAlignment="1" applyProtection="1">
      <alignment horizontal="left" vertical="center" wrapText="1"/>
      <protection hidden="1"/>
    </xf>
    <xf numFmtId="0" fontId="0" fillId="6" borderId="0" xfId="0" applyFill="1" applyAlignment="1" applyProtection="1">
      <alignment horizontal="left" vertical="center" wrapText="1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wrapText="1"/>
      <protection hidden="1"/>
    </xf>
    <xf numFmtId="0" fontId="0" fillId="4" borderId="1" xfId="0" applyFill="1" applyBorder="1" applyAlignment="1" applyProtection="1">
      <alignment horizontal="left" vertical="center" wrapText="1"/>
      <protection hidden="1"/>
    </xf>
    <xf numFmtId="0" fontId="0" fillId="4" borderId="20" xfId="0" applyFill="1" applyBorder="1" applyAlignment="1" applyProtection="1">
      <alignment horizontal="left" vertical="center" wrapText="1"/>
      <protection hidden="1"/>
    </xf>
    <xf numFmtId="0" fontId="0" fillId="0" borderId="36" xfId="0" applyBorder="1" applyAlignment="1" applyProtection="1">
      <alignment horizontal="left" vertical="center" wrapText="1"/>
      <protection hidden="1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37" xfId="0" applyBorder="1" applyAlignment="1" applyProtection="1">
      <alignment horizontal="left" vertical="center" wrapText="1"/>
      <protection hidden="1"/>
    </xf>
    <xf numFmtId="0" fontId="0" fillId="5" borderId="3" xfId="0" applyFill="1" applyBorder="1" applyAlignment="1" applyProtection="1">
      <alignment horizontal="center" vertical="center" wrapText="1"/>
      <protection hidden="1"/>
    </xf>
    <xf numFmtId="0" fontId="0" fillId="5" borderId="4" xfId="0" applyFill="1" applyBorder="1" applyAlignment="1" applyProtection="1">
      <alignment horizontal="center" vertical="center" wrapText="1"/>
      <protection hidden="1"/>
    </xf>
    <xf numFmtId="0" fontId="0" fillId="5" borderId="5" xfId="0" applyFill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left" vertical="center" wrapText="1"/>
      <protection hidden="1"/>
    </xf>
    <xf numFmtId="0" fontId="1" fillId="0" borderId="32" xfId="0" applyFont="1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12" fillId="4" borderId="16" xfId="0" applyFont="1" applyFill="1" applyBorder="1" applyAlignment="1" applyProtection="1">
      <alignment horizontal="center" vertical="center"/>
      <protection hidden="1"/>
    </xf>
    <xf numFmtId="0" fontId="12" fillId="4" borderId="17" xfId="0" applyFont="1" applyFill="1" applyBorder="1" applyAlignment="1" applyProtection="1">
      <alignment horizontal="center" vertical="center"/>
      <protection hidden="1"/>
    </xf>
    <xf numFmtId="0" fontId="12" fillId="4" borderId="18" xfId="0" applyFont="1" applyFill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2" fillId="0" borderId="21" xfId="0" applyFont="1" applyBorder="1" applyAlignment="1" applyProtection="1">
      <alignment horizontal="center" vertical="center"/>
      <protection hidden="1"/>
    </xf>
    <xf numFmtId="0" fontId="9" fillId="9" borderId="6" xfId="0" applyFont="1" applyFill="1" applyBorder="1" applyAlignment="1" applyProtection="1">
      <alignment horizontal="center" vertical="center"/>
      <protection hidden="1"/>
    </xf>
    <xf numFmtId="0" fontId="9" fillId="9" borderId="9" xfId="0" applyFont="1" applyFill="1" applyBorder="1" applyAlignment="1" applyProtection="1">
      <alignment horizontal="center" vertical="center"/>
      <protection hidden="1"/>
    </xf>
    <xf numFmtId="0" fontId="9" fillId="9" borderId="10" xfId="0" applyFont="1" applyFill="1" applyBorder="1" applyAlignment="1" applyProtection="1">
      <alignment horizontal="center" vertical="center"/>
      <protection hidden="1"/>
    </xf>
    <xf numFmtId="0" fontId="12" fillId="0" borderId="26" xfId="0" applyFont="1" applyBorder="1" applyAlignment="1" applyProtection="1">
      <alignment horizontal="left" vertical="center"/>
      <protection hidden="1"/>
    </xf>
    <xf numFmtId="0" fontId="12" fillId="0" borderId="24" xfId="0" applyFont="1" applyBorder="1" applyAlignment="1" applyProtection="1">
      <alignment horizontal="left" vertical="center"/>
      <protection hidden="1"/>
    </xf>
    <xf numFmtId="0" fontId="9" fillId="2" borderId="6" xfId="0" applyFont="1" applyFill="1" applyBorder="1" applyAlignment="1" applyProtection="1">
      <alignment horizontal="center" vertical="center"/>
      <protection hidden="1"/>
    </xf>
    <xf numFmtId="0" fontId="9" fillId="2" borderId="9" xfId="0" applyFont="1" applyFill="1" applyBorder="1" applyAlignment="1" applyProtection="1">
      <alignment horizontal="center" vertical="center"/>
      <protection hidden="1"/>
    </xf>
    <xf numFmtId="0" fontId="9" fillId="2" borderId="10" xfId="0" applyFont="1" applyFill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left" vertical="center" indent="1"/>
      <protection hidden="1"/>
    </xf>
    <xf numFmtId="0" fontId="0" fillId="0" borderId="9" xfId="0" applyBorder="1" applyAlignment="1" applyProtection="1">
      <alignment horizontal="left" vertical="center" indent="1"/>
      <protection hidden="1"/>
    </xf>
    <xf numFmtId="0" fontId="0" fillId="0" borderId="10" xfId="0" applyBorder="1" applyAlignment="1" applyProtection="1">
      <alignment horizontal="left" vertical="center" indent="1"/>
      <protection hidden="1"/>
    </xf>
    <xf numFmtId="0" fontId="0" fillId="0" borderId="7" xfId="0" applyBorder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left" vertical="center" indent="1"/>
      <protection hidden="1"/>
    </xf>
    <xf numFmtId="0" fontId="0" fillId="0" borderId="11" xfId="0" applyBorder="1" applyAlignment="1" applyProtection="1">
      <alignment horizontal="left" vertical="center" indent="1"/>
      <protection hidden="1"/>
    </xf>
    <xf numFmtId="0" fontId="0" fillId="0" borderId="8" xfId="0" applyBorder="1" applyAlignment="1" applyProtection="1">
      <alignment horizontal="left" vertical="center" indent="1"/>
      <protection hidden="1"/>
    </xf>
    <xf numFmtId="0" fontId="0" fillId="0" borderId="12" xfId="0" applyBorder="1" applyAlignment="1" applyProtection="1">
      <alignment horizontal="left" vertical="center" indent="1"/>
      <protection hidden="1"/>
    </xf>
    <xf numFmtId="0" fontId="0" fillId="0" borderId="13" xfId="0" applyBorder="1" applyAlignment="1" applyProtection="1">
      <alignment horizontal="left" vertical="center" indent="1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4" borderId="2" xfId="0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 applyProtection="1">
      <alignment horizontal="center" vertical="center"/>
      <protection hidden="1"/>
    </xf>
    <xf numFmtId="0" fontId="27" fillId="0" borderId="3" xfId="0" applyFont="1" applyBorder="1" applyAlignment="1" applyProtection="1">
      <alignment horizontal="center" vertical="center"/>
      <protection hidden="1"/>
    </xf>
    <xf numFmtId="0" fontId="27" fillId="0" borderId="4" xfId="0" applyFont="1" applyBorder="1" applyAlignment="1" applyProtection="1">
      <alignment horizontal="center" vertical="center"/>
      <protection hidden="1"/>
    </xf>
    <xf numFmtId="0" fontId="27" fillId="0" borderId="5" xfId="0" applyFont="1" applyBorder="1" applyAlignment="1" applyProtection="1">
      <alignment horizontal="center" vertical="center"/>
      <protection hidden="1"/>
    </xf>
    <xf numFmtId="0" fontId="21" fillId="10" borderId="0" xfId="0" applyFont="1" applyFill="1" applyAlignment="1" applyProtection="1">
      <alignment horizontal="left" vertical="center" indent="2"/>
      <protection hidden="1"/>
    </xf>
    <xf numFmtId="0" fontId="21" fillId="9" borderId="0" xfId="0" applyFont="1" applyFill="1" applyAlignment="1" applyProtection="1">
      <alignment horizontal="left" vertical="center" indent="2"/>
      <protection hidden="1"/>
    </xf>
    <xf numFmtId="0" fontId="21" fillId="8" borderId="0" xfId="0" applyFont="1" applyFill="1" applyAlignment="1" applyProtection="1">
      <alignment horizontal="left" vertical="center" indent="2"/>
      <protection hidden="1"/>
    </xf>
    <xf numFmtId="0" fontId="21" fillId="4" borderId="0" xfId="0" applyFont="1" applyFill="1" applyAlignment="1" applyProtection="1">
      <alignment horizontal="left" vertical="center" indent="2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4" borderId="0" xfId="0" applyFont="1" applyFill="1" applyAlignment="1" applyProtection="1">
      <alignment horizontal="left" vertical="center" indent="2"/>
      <protection hidden="1"/>
    </xf>
    <xf numFmtId="0" fontId="1" fillId="2" borderId="0" xfId="0" applyFont="1" applyFill="1" applyAlignment="1" applyProtection="1">
      <alignment horizontal="left" vertical="center" indent="2"/>
      <protection hidden="1"/>
    </xf>
    <xf numFmtId="0" fontId="1" fillId="7" borderId="0" xfId="0" applyFont="1" applyFill="1" applyAlignment="1" applyProtection="1">
      <alignment horizontal="left" vertical="center" indent="2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1" fillId="5" borderId="0" xfId="0" applyFont="1" applyFill="1" applyAlignment="1" applyProtection="1">
      <alignment horizontal="left" vertical="center" indent="2"/>
      <protection hidden="1"/>
    </xf>
  </cellXfs>
  <cellStyles count="1">
    <cellStyle name="Normal" xfId="0" builtinId="0"/>
  </cellStyles>
  <dxfs count="2">
    <dxf>
      <font>
        <color rgb="FFFF0000"/>
      </font>
      <fill>
        <patternFill>
          <bgColor rgb="FFFFFF00"/>
        </patternFill>
      </fill>
    </dxf>
    <dxf>
      <font>
        <strike val="0"/>
        <color rgb="FFFFFF00"/>
      </font>
      <numFmt numFmtId="0" formatCode="General"/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6699"/>
      <color rgb="FFFFB7C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baseline="0"/>
              <a:t>Pressure Losses</a:t>
            </a:r>
            <a:r>
              <a:rPr lang="en-US" sz="1400" b="0" i="0" u="none" strike="noStrike" baseline="0"/>
              <a:t> in the Engine Inlet</a:t>
            </a:r>
            <a:endParaRPr lang="en-US" sz="1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664862204724413E-2"/>
          <c:y val="0.10861921643747527"/>
          <c:w val="0.91291847112860891"/>
          <c:h val="0.75721883055410832"/>
        </c:manualLayout>
      </c:layout>
      <c:scatterChart>
        <c:scatterStyle val="lineMarker"/>
        <c:varyColors val="0"/>
        <c:ser>
          <c:idx val="0"/>
          <c:order val="0"/>
          <c:tx>
            <c:strRef>
              <c:f>'Inlet pressure loses'!$C$2</c:f>
              <c:strCache>
                <c:ptCount val="1"/>
                <c:pt idx="0">
                  <c:v>supersonic_inlet = 0 (false)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'Inlet pressure loses'!$B$17:$B$168</c:f>
              <c:numCache>
                <c:formatCode>0.0</c:formatCode>
                <c:ptCount val="1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5.0000001000000003</c:v>
                </c:pt>
                <c:pt idx="52">
                  <c:v>5.0999999999999979</c:v>
                </c:pt>
                <c:pt idx="53">
                  <c:v>5.1999999999999975</c:v>
                </c:pt>
                <c:pt idx="54">
                  <c:v>5.2999999999999972</c:v>
                </c:pt>
                <c:pt idx="55">
                  <c:v>5.3999999999999968</c:v>
                </c:pt>
                <c:pt idx="56">
                  <c:v>5.4999999999999964</c:v>
                </c:pt>
                <c:pt idx="57">
                  <c:v>5.5999999999999961</c:v>
                </c:pt>
                <c:pt idx="58">
                  <c:v>5.6999999999999957</c:v>
                </c:pt>
                <c:pt idx="59">
                  <c:v>5.7999999999999954</c:v>
                </c:pt>
                <c:pt idx="60">
                  <c:v>5.899999999999995</c:v>
                </c:pt>
                <c:pt idx="61">
                  <c:v>5.9999999999999947</c:v>
                </c:pt>
                <c:pt idx="62">
                  <c:v>6.0999999999999943</c:v>
                </c:pt>
                <c:pt idx="63">
                  <c:v>6.199999999999994</c:v>
                </c:pt>
                <c:pt idx="64">
                  <c:v>6.2999999999999936</c:v>
                </c:pt>
                <c:pt idx="65">
                  <c:v>6.3999999999999932</c:v>
                </c:pt>
                <c:pt idx="66">
                  <c:v>6.4999999999999929</c:v>
                </c:pt>
                <c:pt idx="67">
                  <c:v>6.5999999999999925</c:v>
                </c:pt>
                <c:pt idx="68">
                  <c:v>6.6999999999999922</c:v>
                </c:pt>
                <c:pt idx="69">
                  <c:v>6.7999999999999918</c:v>
                </c:pt>
                <c:pt idx="70">
                  <c:v>6.8999999999999915</c:v>
                </c:pt>
                <c:pt idx="71">
                  <c:v>6.9999999999999911</c:v>
                </c:pt>
                <c:pt idx="72">
                  <c:v>7.0999999999999908</c:v>
                </c:pt>
                <c:pt idx="73">
                  <c:v>7.1999999999999904</c:v>
                </c:pt>
                <c:pt idx="74">
                  <c:v>7.2999999999999901</c:v>
                </c:pt>
                <c:pt idx="75">
                  <c:v>7.3999999999999897</c:v>
                </c:pt>
                <c:pt idx="76">
                  <c:v>7.4999999999999893</c:v>
                </c:pt>
                <c:pt idx="77">
                  <c:v>7.599999999999989</c:v>
                </c:pt>
                <c:pt idx="78">
                  <c:v>7.6999999999999886</c:v>
                </c:pt>
                <c:pt idx="79">
                  <c:v>7.7999999999999883</c:v>
                </c:pt>
                <c:pt idx="80">
                  <c:v>7.8999999999999879</c:v>
                </c:pt>
                <c:pt idx="81">
                  <c:v>7.9999999999999876</c:v>
                </c:pt>
                <c:pt idx="82">
                  <c:v>8.0999999999999872</c:v>
                </c:pt>
                <c:pt idx="83">
                  <c:v>8.1999999999999869</c:v>
                </c:pt>
                <c:pt idx="84">
                  <c:v>8.2999999999999865</c:v>
                </c:pt>
                <c:pt idx="85">
                  <c:v>8.3999999999999861</c:v>
                </c:pt>
                <c:pt idx="86">
                  <c:v>8.4999999999999858</c:v>
                </c:pt>
                <c:pt idx="87">
                  <c:v>8.5999999999999854</c:v>
                </c:pt>
                <c:pt idx="88">
                  <c:v>8.6999999999999851</c:v>
                </c:pt>
                <c:pt idx="89">
                  <c:v>8.7999999999999847</c:v>
                </c:pt>
                <c:pt idx="90">
                  <c:v>8.8999999999999844</c:v>
                </c:pt>
                <c:pt idx="91">
                  <c:v>8.999999999999984</c:v>
                </c:pt>
                <c:pt idx="92">
                  <c:v>9.0999999999999837</c:v>
                </c:pt>
                <c:pt idx="93">
                  <c:v>9.1999999999999833</c:v>
                </c:pt>
                <c:pt idx="94">
                  <c:v>9.2999999999999829</c:v>
                </c:pt>
                <c:pt idx="95">
                  <c:v>9.3999999999999826</c:v>
                </c:pt>
                <c:pt idx="96">
                  <c:v>9.4999999999999822</c:v>
                </c:pt>
                <c:pt idx="97">
                  <c:v>9.5999999999999819</c:v>
                </c:pt>
                <c:pt idx="98">
                  <c:v>9.6999999999999815</c:v>
                </c:pt>
                <c:pt idx="99">
                  <c:v>9.7999999999999812</c:v>
                </c:pt>
                <c:pt idx="100">
                  <c:v>9.8999999999999808</c:v>
                </c:pt>
                <c:pt idx="101">
                  <c:v>9.9999999999999805</c:v>
                </c:pt>
                <c:pt idx="102">
                  <c:v>10.09999999999998</c:v>
                </c:pt>
                <c:pt idx="103">
                  <c:v>10.19999999999998</c:v>
                </c:pt>
                <c:pt idx="104">
                  <c:v>10.299999999999979</c:v>
                </c:pt>
                <c:pt idx="105">
                  <c:v>10.399999999999979</c:v>
                </c:pt>
                <c:pt idx="106">
                  <c:v>10.499999999999979</c:v>
                </c:pt>
                <c:pt idx="107">
                  <c:v>10.599999999999978</c:v>
                </c:pt>
                <c:pt idx="108">
                  <c:v>10.699999999999978</c:v>
                </c:pt>
                <c:pt idx="109">
                  <c:v>10.799999999999978</c:v>
                </c:pt>
                <c:pt idx="110">
                  <c:v>10.899999999999977</c:v>
                </c:pt>
                <c:pt idx="111">
                  <c:v>10.999999999999977</c:v>
                </c:pt>
                <c:pt idx="112">
                  <c:v>11.099999999999977</c:v>
                </c:pt>
                <c:pt idx="113">
                  <c:v>11.199999999999976</c:v>
                </c:pt>
                <c:pt idx="114">
                  <c:v>11.299999999999976</c:v>
                </c:pt>
                <c:pt idx="115">
                  <c:v>11.399999999999975</c:v>
                </c:pt>
                <c:pt idx="116">
                  <c:v>11.499999999999975</c:v>
                </c:pt>
                <c:pt idx="117">
                  <c:v>11.599999999999975</c:v>
                </c:pt>
                <c:pt idx="118">
                  <c:v>11.699999999999974</c:v>
                </c:pt>
                <c:pt idx="119">
                  <c:v>11.799999999999974</c:v>
                </c:pt>
                <c:pt idx="120">
                  <c:v>11.899999999999974</c:v>
                </c:pt>
                <c:pt idx="121">
                  <c:v>11.999999999999973</c:v>
                </c:pt>
                <c:pt idx="122">
                  <c:v>12.099999999999973</c:v>
                </c:pt>
                <c:pt idx="123">
                  <c:v>12.199999999999973</c:v>
                </c:pt>
                <c:pt idx="124">
                  <c:v>12.299999999999972</c:v>
                </c:pt>
                <c:pt idx="125">
                  <c:v>12.399999999999972</c:v>
                </c:pt>
                <c:pt idx="126">
                  <c:v>12.499999999999972</c:v>
                </c:pt>
                <c:pt idx="127">
                  <c:v>12.599999999999971</c:v>
                </c:pt>
                <c:pt idx="128">
                  <c:v>12.699999999999971</c:v>
                </c:pt>
                <c:pt idx="129">
                  <c:v>12.799999999999971</c:v>
                </c:pt>
                <c:pt idx="130">
                  <c:v>12.89999999999997</c:v>
                </c:pt>
                <c:pt idx="131">
                  <c:v>12.99999999999997</c:v>
                </c:pt>
                <c:pt idx="132">
                  <c:v>13.099999999999969</c:v>
                </c:pt>
                <c:pt idx="133">
                  <c:v>13.199999999999969</c:v>
                </c:pt>
                <c:pt idx="134">
                  <c:v>13.299999999999969</c:v>
                </c:pt>
                <c:pt idx="135">
                  <c:v>13.399999999999968</c:v>
                </c:pt>
                <c:pt idx="136">
                  <c:v>13.499999999999968</c:v>
                </c:pt>
                <c:pt idx="137">
                  <c:v>13.599999999999968</c:v>
                </c:pt>
                <c:pt idx="138">
                  <c:v>13.699999999999967</c:v>
                </c:pt>
                <c:pt idx="139">
                  <c:v>13.799999999999967</c:v>
                </c:pt>
                <c:pt idx="140">
                  <c:v>13.899999999999967</c:v>
                </c:pt>
                <c:pt idx="141">
                  <c:v>13.999999999999966</c:v>
                </c:pt>
                <c:pt idx="142">
                  <c:v>14.099999999999966</c:v>
                </c:pt>
                <c:pt idx="143">
                  <c:v>14.199999999999966</c:v>
                </c:pt>
                <c:pt idx="144">
                  <c:v>14.299999999999965</c:v>
                </c:pt>
                <c:pt idx="145">
                  <c:v>14.399999999999965</c:v>
                </c:pt>
                <c:pt idx="146">
                  <c:v>14.499999999999964</c:v>
                </c:pt>
                <c:pt idx="147">
                  <c:v>14.599999999999964</c:v>
                </c:pt>
                <c:pt idx="148">
                  <c:v>14.699999999999964</c:v>
                </c:pt>
                <c:pt idx="149">
                  <c:v>14.799999999999963</c:v>
                </c:pt>
                <c:pt idx="150">
                  <c:v>14.899999999999963</c:v>
                </c:pt>
                <c:pt idx="151">
                  <c:v>14.999999999999963</c:v>
                </c:pt>
              </c:numCache>
            </c:numRef>
          </c:xVal>
          <c:yVal>
            <c:numRef>
              <c:f>'Inlet pressure loses'!$C$17:$C$168</c:f>
              <c:numCache>
                <c:formatCode>0.00000</c:formatCode>
                <c:ptCount val="15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4E-4237-AAB6-676BE39E6533}"/>
            </c:ext>
          </c:extLst>
        </c:ser>
        <c:ser>
          <c:idx val="1"/>
          <c:order val="1"/>
          <c:tx>
            <c:strRef>
              <c:f>'Inlet pressure loses'!$C$3</c:f>
              <c:strCache>
                <c:ptCount val="1"/>
                <c:pt idx="0">
                  <c:v>supersonic_inlet &gt; 0 (true) AND supersonic_inlet_hypersonic = 0 (false)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'Inlet pressure loses'!$B$17:$B$168</c:f>
              <c:numCache>
                <c:formatCode>0.0</c:formatCode>
                <c:ptCount val="1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5.0000001000000003</c:v>
                </c:pt>
                <c:pt idx="52">
                  <c:v>5.0999999999999979</c:v>
                </c:pt>
                <c:pt idx="53">
                  <c:v>5.1999999999999975</c:v>
                </c:pt>
                <c:pt idx="54">
                  <c:v>5.2999999999999972</c:v>
                </c:pt>
                <c:pt idx="55">
                  <c:v>5.3999999999999968</c:v>
                </c:pt>
                <c:pt idx="56">
                  <c:v>5.4999999999999964</c:v>
                </c:pt>
                <c:pt idx="57">
                  <c:v>5.5999999999999961</c:v>
                </c:pt>
                <c:pt idx="58">
                  <c:v>5.6999999999999957</c:v>
                </c:pt>
                <c:pt idx="59">
                  <c:v>5.7999999999999954</c:v>
                </c:pt>
                <c:pt idx="60">
                  <c:v>5.899999999999995</c:v>
                </c:pt>
                <c:pt idx="61">
                  <c:v>5.9999999999999947</c:v>
                </c:pt>
                <c:pt idx="62">
                  <c:v>6.0999999999999943</c:v>
                </c:pt>
                <c:pt idx="63">
                  <c:v>6.199999999999994</c:v>
                </c:pt>
                <c:pt idx="64">
                  <c:v>6.2999999999999936</c:v>
                </c:pt>
                <c:pt idx="65">
                  <c:v>6.3999999999999932</c:v>
                </c:pt>
                <c:pt idx="66">
                  <c:v>6.4999999999999929</c:v>
                </c:pt>
                <c:pt idx="67">
                  <c:v>6.5999999999999925</c:v>
                </c:pt>
                <c:pt idx="68">
                  <c:v>6.6999999999999922</c:v>
                </c:pt>
                <c:pt idx="69">
                  <c:v>6.7999999999999918</c:v>
                </c:pt>
                <c:pt idx="70">
                  <c:v>6.8999999999999915</c:v>
                </c:pt>
                <c:pt idx="71">
                  <c:v>6.9999999999999911</c:v>
                </c:pt>
                <c:pt idx="72">
                  <c:v>7.0999999999999908</c:v>
                </c:pt>
                <c:pt idx="73">
                  <c:v>7.1999999999999904</c:v>
                </c:pt>
                <c:pt idx="74">
                  <c:v>7.2999999999999901</c:v>
                </c:pt>
                <c:pt idx="75">
                  <c:v>7.3999999999999897</c:v>
                </c:pt>
                <c:pt idx="76">
                  <c:v>7.4999999999999893</c:v>
                </c:pt>
                <c:pt idx="77">
                  <c:v>7.599999999999989</c:v>
                </c:pt>
                <c:pt idx="78">
                  <c:v>7.6999999999999886</c:v>
                </c:pt>
                <c:pt idx="79">
                  <c:v>7.7999999999999883</c:v>
                </c:pt>
                <c:pt idx="80">
                  <c:v>7.8999999999999879</c:v>
                </c:pt>
                <c:pt idx="81">
                  <c:v>7.9999999999999876</c:v>
                </c:pt>
                <c:pt idx="82">
                  <c:v>8.0999999999999872</c:v>
                </c:pt>
                <c:pt idx="83">
                  <c:v>8.1999999999999869</c:v>
                </c:pt>
                <c:pt idx="84">
                  <c:v>8.2999999999999865</c:v>
                </c:pt>
                <c:pt idx="85">
                  <c:v>8.3999999999999861</c:v>
                </c:pt>
                <c:pt idx="86">
                  <c:v>8.4999999999999858</c:v>
                </c:pt>
                <c:pt idx="87">
                  <c:v>8.5999999999999854</c:v>
                </c:pt>
                <c:pt idx="88">
                  <c:v>8.6999999999999851</c:v>
                </c:pt>
                <c:pt idx="89">
                  <c:v>8.7999999999999847</c:v>
                </c:pt>
                <c:pt idx="90">
                  <c:v>8.8999999999999844</c:v>
                </c:pt>
                <c:pt idx="91">
                  <c:v>8.999999999999984</c:v>
                </c:pt>
                <c:pt idx="92">
                  <c:v>9.0999999999999837</c:v>
                </c:pt>
                <c:pt idx="93">
                  <c:v>9.1999999999999833</c:v>
                </c:pt>
                <c:pt idx="94">
                  <c:v>9.2999999999999829</c:v>
                </c:pt>
                <c:pt idx="95">
                  <c:v>9.3999999999999826</c:v>
                </c:pt>
                <c:pt idx="96">
                  <c:v>9.4999999999999822</c:v>
                </c:pt>
                <c:pt idx="97">
                  <c:v>9.5999999999999819</c:v>
                </c:pt>
                <c:pt idx="98">
                  <c:v>9.6999999999999815</c:v>
                </c:pt>
                <c:pt idx="99">
                  <c:v>9.7999999999999812</c:v>
                </c:pt>
                <c:pt idx="100">
                  <c:v>9.8999999999999808</c:v>
                </c:pt>
                <c:pt idx="101">
                  <c:v>9.9999999999999805</c:v>
                </c:pt>
                <c:pt idx="102">
                  <c:v>10.09999999999998</c:v>
                </c:pt>
                <c:pt idx="103">
                  <c:v>10.19999999999998</c:v>
                </c:pt>
                <c:pt idx="104">
                  <c:v>10.299999999999979</c:v>
                </c:pt>
                <c:pt idx="105">
                  <c:v>10.399999999999979</c:v>
                </c:pt>
                <c:pt idx="106">
                  <c:v>10.499999999999979</c:v>
                </c:pt>
                <c:pt idx="107">
                  <c:v>10.599999999999978</c:v>
                </c:pt>
                <c:pt idx="108">
                  <c:v>10.699999999999978</c:v>
                </c:pt>
                <c:pt idx="109">
                  <c:v>10.799999999999978</c:v>
                </c:pt>
                <c:pt idx="110">
                  <c:v>10.899999999999977</c:v>
                </c:pt>
                <c:pt idx="111">
                  <c:v>10.999999999999977</c:v>
                </c:pt>
                <c:pt idx="112">
                  <c:v>11.099999999999977</c:v>
                </c:pt>
                <c:pt idx="113">
                  <c:v>11.199999999999976</c:v>
                </c:pt>
                <c:pt idx="114">
                  <c:v>11.299999999999976</c:v>
                </c:pt>
                <c:pt idx="115">
                  <c:v>11.399999999999975</c:v>
                </c:pt>
                <c:pt idx="116">
                  <c:v>11.499999999999975</c:v>
                </c:pt>
                <c:pt idx="117">
                  <c:v>11.599999999999975</c:v>
                </c:pt>
                <c:pt idx="118">
                  <c:v>11.699999999999974</c:v>
                </c:pt>
                <c:pt idx="119">
                  <c:v>11.799999999999974</c:v>
                </c:pt>
                <c:pt idx="120">
                  <c:v>11.899999999999974</c:v>
                </c:pt>
                <c:pt idx="121">
                  <c:v>11.999999999999973</c:v>
                </c:pt>
                <c:pt idx="122">
                  <c:v>12.099999999999973</c:v>
                </c:pt>
                <c:pt idx="123">
                  <c:v>12.199999999999973</c:v>
                </c:pt>
                <c:pt idx="124">
                  <c:v>12.299999999999972</c:v>
                </c:pt>
                <c:pt idx="125">
                  <c:v>12.399999999999972</c:v>
                </c:pt>
                <c:pt idx="126">
                  <c:v>12.499999999999972</c:v>
                </c:pt>
                <c:pt idx="127">
                  <c:v>12.599999999999971</c:v>
                </c:pt>
                <c:pt idx="128">
                  <c:v>12.699999999999971</c:v>
                </c:pt>
                <c:pt idx="129">
                  <c:v>12.799999999999971</c:v>
                </c:pt>
                <c:pt idx="130">
                  <c:v>12.89999999999997</c:v>
                </c:pt>
                <c:pt idx="131">
                  <c:v>12.99999999999997</c:v>
                </c:pt>
                <c:pt idx="132">
                  <c:v>13.099999999999969</c:v>
                </c:pt>
                <c:pt idx="133">
                  <c:v>13.199999999999969</c:v>
                </c:pt>
                <c:pt idx="134">
                  <c:v>13.299999999999969</c:v>
                </c:pt>
                <c:pt idx="135">
                  <c:v>13.399999999999968</c:v>
                </c:pt>
                <c:pt idx="136">
                  <c:v>13.499999999999968</c:v>
                </c:pt>
                <c:pt idx="137">
                  <c:v>13.599999999999968</c:v>
                </c:pt>
                <c:pt idx="138">
                  <c:v>13.699999999999967</c:v>
                </c:pt>
                <c:pt idx="139">
                  <c:v>13.799999999999967</c:v>
                </c:pt>
                <c:pt idx="140">
                  <c:v>13.899999999999967</c:v>
                </c:pt>
                <c:pt idx="141">
                  <c:v>13.999999999999966</c:v>
                </c:pt>
                <c:pt idx="142">
                  <c:v>14.099999999999966</c:v>
                </c:pt>
                <c:pt idx="143">
                  <c:v>14.199999999999966</c:v>
                </c:pt>
                <c:pt idx="144">
                  <c:v>14.299999999999965</c:v>
                </c:pt>
                <c:pt idx="145">
                  <c:v>14.399999999999965</c:v>
                </c:pt>
                <c:pt idx="146">
                  <c:v>14.499999999999964</c:v>
                </c:pt>
                <c:pt idx="147">
                  <c:v>14.599999999999964</c:v>
                </c:pt>
                <c:pt idx="148">
                  <c:v>14.699999999999964</c:v>
                </c:pt>
                <c:pt idx="149">
                  <c:v>14.799999999999963</c:v>
                </c:pt>
                <c:pt idx="150">
                  <c:v>14.899999999999963</c:v>
                </c:pt>
                <c:pt idx="151">
                  <c:v>14.999999999999963</c:v>
                </c:pt>
              </c:numCache>
            </c:numRef>
          </c:xVal>
          <c:yVal>
            <c:numRef>
              <c:f>'Inlet pressure loses'!$D$17:$D$168</c:f>
              <c:numCache>
                <c:formatCode>0.00000</c:formatCode>
                <c:ptCount val="15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0.99664987305886776</c:v>
                </c:pt>
                <c:pt idx="12">
                  <c:v>0.99146012020862273</c:v>
                </c:pt>
                <c:pt idx="13">
                  <c:v>0.98523698852701358</c:v>
                </c:pt>
                <c:pt idx="14">
                  <c:v>0.97823081091174213</c:v>
                </c:pt>
                <c:pt idx="15">
                  <c:v>0.97057809632887182</c:v>
                </c:pt>
                <c:pt idx="16">
                  <c:v>0.9623672936717379</c:v>
                </c:pt>
                <c:pt idx="17">
                  <c:v>0.95366132436832141</c:v>
                </c:pt>
                <c:pt idx="18">
                  <c:v>0.94450769739887674</c:v>
                </c:pt>
                <c:pt idx="19">
                  <c:v>0.93494380613593364</c:v>
                </c:pt>
                <c:pt idx="20">
                  <c:v>0.92499999999999993</c:v>
                </c:pt>
                <c:pt idx="21">
                  <c:v>0.91470150111542525</c:v>
                </c:pt>
                <c:pt idx="22">
                  <c:v>0.90406966842905723</c:v>
                </c:pt>
                <c:pt idx="23">
                  <c:v>0.89312286853743617</c:v>
                </c:pt>
                <c:pt idx="24">
                  <c:v>0.88187709703548767</c:v>
                </c:pt>
                <c:pt idx="25">
                  <c:v>0.87034643490041297</c:v>
                </c:pt>
                <c:pt idx="26">
                  <c:v>0.85854339197064411</c:v>
                </c:pt>
                <c:pt idx="27">
                  <c:v>0.84647917087142832</c:v>
                </c:pt>
                <c:pt idx="28">
                  <c:v>0.83416387347522425</c:v>
                </c:pt>
                <c:pt idx="29">
                  <c:v>0.82160666494888979</c:v>
                </c:pt>
                <c:pt idx="30">
                  <c:v>0.8088159059021105</c:v>
                </c:pt>
                <c:pt idx="31">
                  <c:v>0.79579926014317892</c:v>
                </c:pt>
                <c:pt idx="32">
                  <c:v>0.78256378350457001</c:v>
                </c:pt>
                <c:pt idx="33">
                  <c:v>0.76911599778215312</c:v>
                </c:pt>
                <c:pt idx="34">
                  <c:v>0.75546195282798878</c:v>
                </c:pt>
                <c:pt idx="35">
                  <c:v>0.74160727911385149</c:v>
                </c:pt>
                <c:pt idx="36">
                  <c:v>0.72755723255398275</c:v>
                </c:pt>
                <c:pt idx="37">
                  <c:v>0.71331673298342202</c:v>
                </c:pt>
                <c:pt idx="38">
                  <c:v>0.69889039739355763</c:v>
                </c:pt>
                <c:pt idx="39">
                  <c:v>0.68428256880242699</c:v>
                </c:pt>
                <c:pt idx="40">
                  <c:v>0.66949734146498319</c:v>
                </c:pt>
                <c:pt idx="41">
                  <c:v>0.65453858299473844</c:v>
                </c:pt>
                <c:pt idx="42">
                  <c:v>0.63940995386329869</c:v>
                </c:pt>
                <c:pt idx="43">
                  <c:v>0.62411492466135876</c:v>
                </c:pt>
                <c:pt idx="44">
                  <c:v>0.60865679143862894</c:v>
                </c:pt>
                <c:pt idx="45">
                  <c:v>0.59303868938705628</c:v>
                </c:pt>
                <c:pt idx="46">
                  <c:v>0.57726360508877084</c:v>
                </c:pt>
                <c:pt idx="47">
                  <c:v>0.56133438751522702</c:v>
                </c:pt>
                <c:pt idx="48">
                  <c:v>0.54525375793536357</c:v>
                </c:pt>
                <c:pt idx="49">
                  <c:v>0.5290243188670164</c:v>
                </c:pt>
                <c:pt idx="50">
                  <c:v>0.51264856218625887</c:v>
                </c:pt>
                <c:pt idx="51">
                  <c:v>0.51264854573814744</c:v>
                </c:pt>
                <c:pt idx="52">
                  <c:v>0.49612887649306603</c:v>
                </c:pt>
                <c:pt idx="53">
                  <c:v>0.47946755381806605</c:v>
                </c:pt>
                <c:pt idx="54">
                  <c:v>0.46266679574368608</c:v>
                </c:pt>
                <c:pt idx="55">
                  <c:v>0.44572871900331656</c:v>
                </c:pt>
                <c:pt idx="56">
                  <c:v>0.42865536061391629</c:v>
                </c:pt>
                <c:pt idx="57">
                  <c:v>0.4114486825904794</c:v>
                </c:pt>
                <c:pt idx="58">
                  <c:v>0.39411057628482504</c:v>
                </c:pt>
                <c:pt idx="59">
                  <c:v>0.37664286638602951</c:v>
                </c:pt>
                <c:pt idx="60">
                  <c:v>0.35904731461542139</c:v>
                </c:pt>
                <c:pt idx="61">
                  <c:v>0.34132562314524051</c:v>
                </c:pt>
                <c:pt idx="62">
                  <c:v>0.32347943776676191</c:v>
                </c:pt>
                <c:pt idx="63">
                  <c:v>0.30551035083081868</c:v>
                </c:pt>
                <c:pt idx="64">
                  <c:v>0.28741990398115103</c:v>
                </c:pt>
                <c:pt idx="65">
                  <c:v>0.26920959069883144</c:v>
                </c:pt>
                <c:pt idx="66">
                  <c:v>0.25088085867408527</c:v>
                </c:pt>
                <c:pt idx="67">
                  <c:v>0.23243511202016032</c:v>
                </c:pt>
                <c:pt idx="68">
                  <c:v>0.21387371334240324</c:v>
                </c:pt>
                <c:pt idx="69">
                  <c:v>0.19519798567439295</c:v>
                </c:pt>
                <c:pt idx="70">
                  <c:v>0.17640921429183154</c:v>
                </c:pt>
                <c:pt idx="71">
                  <c:v>0.15750864841385204</c:v>
                </c:pt>
                <c:pt idx="72">
                  <c:v>0.13849750280050388</c:v>
                </c:pt>
                <c:pt idx="73">
                  <c:v>0.11937695925434777</c:v>
                </c:pt>
                <c:pt idx="74">
                  <c:v>0.10014816803337978</c:v>
                </c:pt>
                <c:pt idx="75">
                  <c:v>8.0812249181850593E-2</c:v>
                </c:pt>
                <c:pt idx="76">
                  <c:v>6.1370293784956065E-2</c:v>
                </c:pt>
                <c:pt idx="77">
                  <c:v>4.1823365152869107E-2</c:v>
                </c:pt>
                <c:pt idx="78">
                  <c:v>2.2172499939102863E-2</c:v>
                </c:pt>
                <c:pt idx="79">
                  <c:v>2.4187091977749819E-3</c:v>
                </c:pt>
                <c:pt idx="80">
                  <c:v>-1.7437020616037469E-2</c:v>
                </c:pt>
                <c:pt idx="81">
                  <c:v>-3.7393726699002761E-2</c:v>
                </c:pt>
                <c:pt idx="82">
                  <c:v>-5.7450469001769644E-2</c:v>
                </c:pt>
                <c:pt idx="83">
                  <c:v>-7.760632937747669E-2</c:v>
                </c:pt>
                <c:pt idx="84">
                  <c:v>-9.7860410773539908E-2</c:v>
                </c:pt>
                <c:pt idx="85">
                  <c:v>-0.11821183646395816</c:v>
                </c:pt>
                <c:pt idx="86">
                  <c:v>-0.13865974931957736</c:v>
                </c:pt>
                <c:pt idx="87">
                  <c:v>-0.15920331111395747</c:v>
                </c:pt>
                <c:pt idx="88">
                  <c:v>-0.17984170186266257</c:v>
                </c:pt>
                <c:pt idx="89">
                  <c:v>-0.20057411919394208</c:v>
                </c:pt>
                <c:pt idx="90">
                  <c:v>-0.22139977774893493</c:v>
                </c:pt>
                <c:pt idx="91">
                  <c:v>-0.24231790860965008</c:v>
                </c:pt>
                <c:pt idx="92">
                  <c:v>-0.2633277587531031</c:v>
                </c:pt>
                <c:pt idx="93">
                  <c:v>-0.2844285905301156</c:v>
                </c:pt>
                <c:pt idx="94">
                  <c:v>-0.30561968116735905</c:v>
                </c:pt>
                <c:pt idx="95">
                  <c:v>-0.32690032229134847</c:v>
                </c:pt>
                <c:pt idx="96">
                  <c:v>-0.34826981947316971</c:v>
                </c:pt>
                <c:pt idx="97">
                  <c:v>-0.3697274917927913</c:v>
                </c:pt>
                <c:pt idx="98">
                  <c:v>-0.39127267142191546</c:v>
                </c:pt>
                <c:pt idx="99">
                  <c:v>-0.41290470322436534</c:v>
                </c:pt>
                <c:pt idx="100">
                  <c:v>-0.43462294437307802</c:v>
                </c:pt>
                <c:pt idx="101">
                  <c:v>-0.45642676398284654</c:v>
                </c:pt>
                <c:pt idx="102">
                  <c:v>-0.47831554275797572</c:v>
                </c:pt>
                <c:pt idx="103">
                  <c:v>-0.50028867265411026</c:v>
                </c:pt>
                <c:pt idx="104">
                  <c:v>-0.52234555655350023</c:v>
                </c:pt>
                <c:pt idx="105">
                  <c:v>-0.54448560795303669</c:v>
                </c:pt>
                <c:pt idx="106">
                  <c:v>-0.56670825066442809</c:v>
                </c:pt>
                <c:pt idx="107">
                  <c:v>-0.58901291852591675</c:v>
                </c:pt>
                <c:pt idx="108">
                  <c:v>-0.6113990551249755</c:v>
                </c:pt>
                <c:pt idx="109">
                  <c:v>-0.63386611353146516</c:v>
                </c:pt>
                <c:pt idx="110">
                  <c:v>-0.6564135560407407</c:v>
                </c:pt>
                <c:pt idx="111">
                  <c:v>-0.67904085392624935</c:v>
                </c:pt>
                <c:pt idx="112">
                  <c:v>-0.70174748720118374</c:v>
                </c:pt>
                <c:pt idx="113">
                  <c:v>-0.72453294438874893</c:v>
                </c:pt>
                <c:pt idx="114">
                  <c:v>-0.74739672230067855</c:v>
                </c:pt>
                <c:pt idx="115">
                  <c:v>-0.77033832582361006</c:v>
                </c:pt>
                <c:pt idx="116">
                  <c:v>-0.79335726771296189</c:v>
                </c:pt>
                <c:pt idx="117">
                  <c:v>-0.81645306839400567</c:v>
                </c:pt>
                <c:pt idx="118">
                  <c:v>-0.83962525576978142</c:v>
                </c:pt>
                <c:pt idx="119">
                  <c:v>-0.86287336503559331</c:v>
                </c:pt>
                <c:pt idx="120">
                  <c:v>-0.88619693849976877</c:v>
                </c:pt>
                <c:pt idx="121">
                  <c:v>-0.90959552541044686</c:v>
                </c:pt>
                <c:pt idx="122">
                  <c:v>-0.93306868178811242</c:v>
                </c:pt>
                <c:pt idx="123">
                  <c:v>-0.95661597026364409</c:v>
                </c:pt>
                <c:pt idx="124">
                  <c:v>-0.98023695992166315</c:v>
                </c:pt>
                <c:pt idx="125">
                  <c:v>-1.0039312261489339</c:v>
                </c:pt>
                <c:pt idx="126">
                  <c:v>-1.0276983504876371</c:v>
                </c:pt>
                <c:pt idx="127">
                  <c:v>-1.0515379204932995</c:v>
                </c:pt>
                <c:pt idx="128">
                  <c:v>-1.0754495295972113</c:v>
                </c:pt>
                <c:pt idx="129">
                  <c:v>-1.0994327769731309</c:v>
                </c:pt>
                <c:pt idx="130">
                  <c:v>-1.1234872674081271</c:v>
                </c:pt>
                <c:pt idx="131">
                  <c:v>-1.1476126111773839</c:v>
                </c:pt>
                <c:pt idx="132">
                  <c:v>-1.1718084239228239</c:v>
                </c:pt>
                <c:pt idx="133">
                  <c:v>-1.1960743265353972</c:v>
                </c:pt>
                <c:pt idx="134">
                  <c:v>-1.2204099450408927</c:v>
                </c:pt>
                <c:pt idx="135">
                  <c:v>-1.2448149104891462</c:v>
                </c:pt>
                <c:pt idx="136">
                  <c:v>-1.2692888588465223</c:v>
                </c:pt>
                <c:pt idx="137">
                  <c:v>-1.2938314308915229</c:v>
                </c:pt>
                <c:pt idx="138">
                  <c:v>-1.3184422721134403</c:v>
                </c:pt>
                <c:pt idx="139">
                  <c:v>-1.3431210326139205</c:v>
                </c:pt>
                <c:pt idx="140">
                  <c:v>-1.3678673670113399</c:v>
                </c:pt>
                <c:pt idx="141">
                  <c:v>-1.3926809343478794</c:v>
                </c:pt>
                <c:pt idx="142">
                  <c:v>-1.4175613979992372</c:v>
                </c:pt>
                <c:pt idx="143">
                  <c:v>-1.4425084255868348</c:v>
                </c:pt>
                <c:pt idx="144">
                  <c:v>-1.467521688892464</c:v>
                </c:pt>
                <c:pt idx="145">
                  <c:v>-1.4926008637752828</c:v>
                </c:pt>
                <c:pt idx="146">
                  <c:v>-1.5177456300910737</c:v>
                </c:pt>
                <c:pt idx="147">
                  <c:v>-1.5429556716136843</c:v>
                </c:pt>
                <c:pt idx="148">
                  <c:v>-1.5682306759585773</c:v>
                </c:pt>
                <c:pt idx="149">
                  <c:v>-1.5935703345084336</c:v>
                </c:pt>
                <c:pt idx="150">
                  <c:v>-1.6189743423407044</c:v>
                </c:pt>
                <c:pt idx="151">
                  <c:v>-1.6444423981570933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4E-4237-AAB6-676BE39E6533}"/>
            </c:ext>
          </c:extLst>
        </c:ser>
        <c:ser>
          <c:idx val="2"/>
          <c:order val="2"/>
          <c:tx>
            <c:strRef>
              <c:f>'Inlet pressure loses'!$C$4</c:f>
              <c:strCache>
                <c:ptCount val="1"/>
                <c:pt idx="0">
                  <c:v>supersonic_inlet &gt; 0 (true) AND supersonic_inlet_hypersonic &gt; 0 (true)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'Inlet pressure loses'!$B$17:$B$168</c:f>
              <c:numCache>
                <c:formatCode>0.0</c:formatCode>
                <c:ptCount val="1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5.0000001000000003</c:v>
                </c:pt>
                <c:pt idx="52">
                  <c:v>5.0999999999999979</c:v>
                </c:pt>
                <c:pt idx="53">
                  <c:v>5.1999999999999975</c:v>
                </c:pt>
                <c:pt idx="54">
                  <c:v>5.2999999999999972</c:v>
                </c:pt>
                <c:pt idx="55">
                  <c:v>5.3999999999999968</c:v>
                </c:pt>
                <c:pt idx="56">
                  <c:v>5.4999999999999964</c:v>
                </c:pt>
                <c:pt idx="57">
                  <c:v>5.5999999999999961</c:v>
                </c:pt>
                <c:pt idx="58">
                  <c:v>5.6999999999999957</c:v>
                </c:pt>
                <c:pt idx="59">
                  <c:v>5.7999999999999954</c:v>
                </c:pt>
                <c:pt idx="60">
                  <c:v>5.899999999999995</c:v>
                </c:pt>
                <c:pt idx="61">
                  <c:v>5.9999999999999947</c:v>
                </c:pt>
                <c:pt idx="62">
                  <c:v>6.0999999999999943</c:v>
                </c:pt>
                <c:pt idx="63">
                  <c:v>6.199999999999994</c:v>
                </c:pt>
                <c:pt idx="64">
                  <c:v>6.2999999999999936</c:v>
                </c:pt>
                <c:pt idx="65">
                  <c:v>6.3999999999999932</c:v>
                </c:pt>
                <c:pt idx="66">
                  <c:v>6.4999999999999929</c:v>
                </c:pt>
                <c:pt idx="67">
                  <c:v>6.5999999999999925</c:v>
                </c:pt>
                <c:pt idx="68">
                  <c:v>6.6999999999999922</c:v>
                </c:pt>
                <c:pt idx="69">
                  <c:v>6.7999999999999918</c:v>
                </c:pt>
                <c:pt idx="70">
                  <c:v>6.8999999999999915</c:v>
                </c:pt>
                <c:pt idx="71">
                  <c:v>6.9999999999999911</c:v>
                </c:pt>
                <c:pt idx="72">
                  <c:v>7.0999999999999908</c:v>
                </c:pt>
                <c:pt idx="73">
                  <c:v>7.1999999999999904</c:v>
                </c:pt>
                <c:pt idx="74">
                  <c:v>7.2999999999999901</c:v>
                </c:pt>
                <c:pt idx="75">
                  <c:v>7.3999999999999897</c:v>
                </c:pt>
                <c:pt idx="76">
                  <c:v>7.4999999999999893</c:v>
                </c:pt>
                <c:pt idx="77">
                  <c:v>7.599999999999989</c:v>
                </c:pt>
                <c:pt idx="78">
                  <c:v>7.6999999999999886</c:v>
                </c:pt>
                <c:pt idx="79">
                  <c:v>7.7999999999999883</c:v>
                </c:pt>
                <c:pt idx="80">
                  <c:v>7.8999999999999879</c:v>
                </c:pt>
                <c:pt idx="81">
                  <c:v>7.9999999999999876</c:v>
                </c:pt>
                <c:pt idx="82">
                  <c:v>8.0999999999999872</c:v>
                </c:pt>
                <c:pt idx="83">
                  <c:v>8.1999999999999869</c:v>
                </c:pt>
                <c:pt idx="84">
                  <c:v>8.2999999999999865</c:v>
                </c:pt>
                <c:pt idx="85">
                  <c:v>8.3999999999999861</c:v>
                </c:pt>
                <c:pt idx="86">
                  <c:v>8.4999999999999858</c:v>
                </c:pt>
                <c:pt idx="87">
                  <c:v>8.5999999999999854</c:v>
                </c:pt>
                <c:pt idx="88">
                  <c:v>8.6999999999999851</c:v>
                </c:pt>
                <c:pt idx="89">
                  <c:v>8.7999999999999847</c:v>
                </c:pt>
                <c:pt idx="90">
                  <c:v>8.8999999999999844</c:v>
                </c:pt>
                <c:pt idx="91">
                  <c:v>8.999999999999984</c:v>
                </c:pt>
                <c:pt idx="92">
                  <c:v>9.0999999999999837</c:v>
                </c:pt>
                <c:pt idx="93">
                  <c:v>9.1999999999999833</c:v>
                </c:pt>
                <c:pt idx="94">
                  <c:v>9.2999999999999829</c:v>
                </c:pt>
                <c:pt idx="95">
                  <c:v>9.3999999999999826</c:v>
                </c:pt>
                <c:pt idx="96">
                  <c:v>9.4999999999999822</c:v>
                </c:pt>
                <c:pt idx="97">
                  <c:v>9.5999999999999819</c:v>
                </c:pt>
                <c:pt idx="98">
                  <c:v>9.6999999999999815</c:v>
                </c:pt>
                <c:pt idx="99">
                  <c:v>9.7999999999999812</c:v>
                </c:pt>
                <c:pt idx="100">
                  <c:v>9.8999999999999808</c:v>
                </c:pt>
                <c:pt idx="101">
                  <c:v>9.9999999999999805</c:v>
                </c:pt>
                <c:pt idx="102">
                  <c:v>10.09999999999998</c:v>
                </c:pt>
                <c:pt idx="103">
                  <c:v>10.19999999999998</c:v>
                </c:pt>
                <c:pt idx="104">
                  <c:v>10.299999999999979</c:v>
                </c:pt>
                <c:pt idx="105">
                  <c:v>10.399999999999979</c:v>
                </c:pt>
                <c:pt idx="106">
                  <c:v>10.499999999999979</c:v>
                </c:pt>
                <c:pt idx="107">
                  <c:v>10.599999999999978</c:v>
                </c:pt>
                <c:pt idx="108">
                  <c:v>10.699999999999978</c:v>
                </c:pt>
                <c:pt idx="109">
                  <c:v>10.799999999999978</c:v>
                </c:pt>
                <c:pt idx="110">
                  <c:v>10.899999999999977</c:v>
                </c:pt>
                <c:pt idx="111">
                  <c:v>10.999999999999977</c:v>
                </c:pt>
                <c:pt idx="112">
                  <c:v>11.099999999999977</c:v>
                </c:pt>
                <c:pt idx="113">
                  <c:v>11.199999999999976</c:v>
                </c:pt>
                <c:pt idx="114">
                  <c:v>11.299999999999976</c:v>
                </c:pt>
                <c:pt idx="115">
                  <c:v>11.399999999999975</c:v>
                </c:pt>
                <c:pt idx="116">
                  <c:v>11.499999999999975</c:v>
                </c:pt>
                <c:pt idx="117">
                  <c:v>11.599999999999975</c:v>
                </c:pt>
                <c:pt idx="118">
                  <c:v>11.699999999999974</c:v>
                </c:pt>
                <c:pt idx="119">
                  <c:v>11.799999999999974</c:v>
                </c:pt>
                <c:pt idx="120">
                  <c:v>11.899999999999974</c:v>
                </c:pt>
                <c:pt idx="121">
                  <c:v>11.999999999999973</c:v>
                </c:pt>
                <c:pt idx="122">
                  <c:v>12.099999999999973</c:v>
                </c:pt>
                <c:pt idx="123">
                  <c:v>12.199999999999973</c:v>
                </c:pt>
                <c:pt idx="124">
                  <c:v>12.299999999999972</c:v>
                </c:pt>
                <c:pt idx="125">
                  <c:v>12.399999999999972</c:v>
                </c:pt>
                <c:pt idx="126">
                  <c:v>12.499999999999972</c:v>
                </c:pt>
                <c:pt idx="127">
                  <c:v>12.599999999999971</c:v>
                </c:pt>
                <c:pt idx="128">
                  <c:v>12.699999999999971</c:v>
                </c:pt>
                <c:pt idx="129">
                  <c:v>12.799999999999971</c:v>
                </c:pt>
                <c:pt idx="130">
                  <c:v>12.89999999999997</c:v>
                </c:pt>
                <c:pt idx="131">
                  <c:v>12.99999999999997</c:v>
                </c:pt>
                <c:pt idx="132">
                  <c:v>13.099999999999969</c:v>
                </c:pt>
                <c:pt idx="133">
                  <c:v>13.199999999999969</c:v>
                </c:pt>
                <c:pt idx="134">
                  <c:v>13.299999999999969</c:v>
                </c:pt>
                <c:pt idx="135">
                  <c:v>13.399999999999968</c:v>
                </c:pt>
                <c:pt idx="136">
                  <c:v>13.499999999999968</c:v>
                </c:pt>
                <c:pt idx="137">
                  <c:v>13.599999999999968</c:v>
                </c:pt>
                <c:pt idx="138">
                  <c:v>13.699999999999967</c:v>
                </c:pt>
                <c:pt idx="139">
                  <c:v>13.799999999999967</c:v>
                </c:pt>
                <c:pt idx="140">
                  <c:v>13.899999999999967</c:v>
                </c:pt>
                <c:pt idx="141">
                  <c:v>13.999999999999966</c:v>
                </c:pt>
                <c:pt idx="142">
                  <c:v>14.099999999999966</c:v>
                </c:pt>
                <c:pt idx="143">
                  <c:v>14.199999999999966</c:v>
                </c:pt>
                <c:pt idx="144">
                  <c:v>14.299999999999965</c:v>
                </c:pt>
                <c:pt idx="145">
                  <c:v>14.399999999999965</c:v>
                </c:pt>
                <c:pt idx="146">
                  <c:v>14.499999999999964</c:v>
                </c:pt>
                <c:pt idx="147">
                  <c:v>14.599999999999964</c:v>
                </c:pt>
                <c:pt idx="148">
                  <c:v>14.699999999999964</c:v>
                </c:pt>
                <c:pt idx="149">
                  <c:v>14.799999999999963</c:v>
                </c:pt>
                <c:pt idx="150">
                  <c:v>14.899999999999963</c:v>
                </c:pt>
                <c:pt idx="151">
                  <c:v>14.999999999999963</c:v>
                </c:pt>
              </c:numCache>
            </c:numRef>
          </c:xVal>
          <c:yVal>
            <c:numRef>
              <c:f>'Inlet pressure loses'!$E$17:$E$168</c:f>
              <c:numCache>
                <c:formatCode>0.00000</c:formatCode>
                <c:ptCount val="15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0.99664987305886776</c:v>
                </c:pt>
                <c:pt idx="12">
                  <c:v>0.99146012020862273</c:v>
                </c:pt>
                <c:pt idx="13">
                  <c:v>0.98523698852701358</c:v>
                </c:pt>
                <c:pt idx="14">
                  <c:v>0.97823081091174213</c:v>
                </c:pt>
                <c:pt idx="15">
                  <c:v>0.97057809632887182</c:v>
                </c:pt>
                <c:pt idx="16">
                  <c:v>0.9623672936717379</c:v>
                </c:pt>
                <c:pt idx="17">
                  <c:v>0.95366132436832141</c:v>
                </c:pt>
                <c:pt idx="18">
                  <c:v>0.94450769739887674</c:v>
                </c:pt>
                <c:pt idx="19">
                  <c:v>0.93494380613593364</c:v>
                </c:pt>
                <c:pt idx="20">
                  <c:v>0.92499999999999993</c:v>
                </c:pt>
                <c:pt idx="21">
                  <c:v>0.91470150111542525</c:v>
                </c:pt>
                <c:pt idx="22">
                  <c:v>0.90406966842905723</c:v>
                </c:pt>
                <c:pt idx="23">
                  <c:v>0.89312286853743617</c:v>
                </c:pt>
                <c:pt idx="24">
                  <c:v>0.88187709703548767</c:v>
                </c:pt>
                <c:pt idx="25">
                  <c:v>0.87034643490041297</c:v>
                </c:pt>
                <c:pt idx="26">
                  <c:v>0.85854339197064411</c:v>
                </c:pt>
                <c:pt idx="27">
                  <c:v>0.84647917087142832</c:v>
                </c:pt>
                <c:pt idx="28">
                  <c:v>0.83416387347522425</c:v>
                </c:pt>
                <c:pt idx="29">
                  <c:v>0.82160666494888979</c:v>
                </c:pt>
                <c:pt idx="30">
                  <c:v>0.8088159059021105</c:v>
                </c:pt>
                <c:pt idx="31">
                  <c:v>0.79579926014317892</c:v>
                </c:pt>
                <c:pt idx="32">
                  <c:v>0.78256378350457001</c:v>
                </c:pt>
                <c:pt idx="33">
                  <c:v>0.76911599778215312</c:v>
                </c:pt>
                <c:pt idx="34">
                  <c:v>0.75546195282798878</c:v>
                </c:pt>
                <c:pt idx="35">
                  <c:v>0.74160727911385149</c:v>
                </c:pt>
                <c:pt idx="36">
                  <c:v>0.72755723255398275</c:v>
                </c:pt>
                <c:pt idx="37">
                  <c:v>0.71331673298342202</c:v>
                </c:pt>
                <c:pt idx="38">
                  <c:v>0.69889039739355763</c:v>
                </c:pt>
                <c:pt idx="39">
                  <c:v>0.68428256880242699</c:v>
                </c:pt>
                <c:pt idx="40">
                  <c:v>0.66949734146498319</c:v>
                </c:pt>
                <c:pt idx="41">
                  <c:v>0.65453858299473844</c:v>
                </c:pt>
                <c:pt idx="42">
                  <c:v>0.63940995386329869</c:v>
                </c:pt>
                <c:pt idx="43">
                  <c:v>0.62411492466135876</c:v>
                </c:pt>
                <c:pt idx="44">
                  <c:v>0.60865679143862894</c:v>
                </c:pt>
                <c:pt idx="45">
                  <c:v>0.59303868938705628</c:v>
                </c:pt>
                <c:pt idx="46">
                  <c:v>0.57726360508877084</c:v>
                </c:pt>
                <c:pt idx="47">
                  <c:v>0.56133438751522702</c:v>
                </c:pt>
                <c:pt idx="48">
                  <c:v>0.54525375793536357</c:v>
                </c:pt>
                <c:pt idx="49">
                  <c:v>0.5290243188670164</c:v>
                </c:pt>
                <c:pt idx="50">
                  <c:v>0.51264856218625887</c:v>
                </c:pt>
                <c:pt idx="51">
                  <c:v>0.76303369811235955</c:v>
                </c:pt>
                <c:pt idx="52">
                  <c:v>0.7531865168539329</c:v>
                </c:pt>
                <c:pt idx="53">
                  <c:v>0.74315056179775307</c:v>
                </c:pt>
                <c:pt idx="54">
                  <c:v>0.73292584269662941</c:v>
                </c:pt>
                <c:pt idx="55">
                  <c:v>0.72251235955056226</c:v>
                </c:pt>
                <c:pt idx="56">
                  <c:v>0.71191011235955093</c:v>
                </c:pt>
                <c:pt idx="57">
                  <c:v>0.70111910112359599</c:v>
                </c:pt>
                <c:pt idx="58">
                  <c:v>0.6901393258426971</c:v>
                </c:pt>
                <c:pt idx="59">
                  <c:v>0.6789707865168545</c:v>
                </c:pt>
                <c:pt idx="60">
                  <c:v>0.66761348314606805</c:v>
                </c:pt>
                <c:pt idx="61">
                  <c:v>0.65606741573033767</c:v>
                </c:pt>
                <c:pt idx="62">
                  <c:v>0.64433258426966367</c:v>
                </c:pt>
                <c:pt idx="63">
                  <c:v>0.63240898876404572</c:v>
                </c:pt>
                <c:pt idx="64">
                  <c:v>0.62029662921348405</c:v>
                </c:pt>
                <c:pt idx="65">
                  <c:v>0.60799550561797844</c:v>
                </c:pt>
                <c:pt idx="66">
                  <c:v>0.59550561797752899</c:v>
                </c:pt>
                <c:pt idx="67">
                  <c:v>0.58282696629213582</c:v>
                </c:pt>
                <c:pt idx="68">
                  <c:v>0.56995955056179881</c:v>
                </c:pt>
                <c:pt idx="69">
                  <c:v>0.55690337078651797</c:v>
                </c:pt>
                <c:pt idx="70">
                  <c:v>0.5436584269662933</c:v>
                </c:pt>
                <c:pt idx="71">
                  <c:v>0.5302247191011249</c:v>
                </c:pt>
                <c:pt idx="72">
                  <c:v>0.51660224719101255</c:v>
                </c:pt>
                <c:pt idx="73">
                  <c:v>0.50279101123595649</c:v>
                </c:pt>
                <c:pt idx="74">
                  <c:v>0.48879101123595653</c:v>
                </c:pt>
                <c:pt idx="75">
                  <c:v>0.47460224719101274</c:v>
                </c:pt>
                <c:pt idx="76">
                  <c:v>0.46022471910112517</c:v>
                </c:pt>
                <c:pt idx="77">
                  <c:v>0.44565842696629376</c:v>
                </c:pt>
                <c:pt idx="78">
                  <c:v>0.43090337078651869</c:v>
                </c:pt>
                <c:pt idx="79">
                  <c:v>0.41595955056179962</c:v>
                </c:pt>
                <c:pt idx="80">
                  <c:v>0.40082696629213677</c:v>
                </c:pt>
                <c:pt idx="81">
                  <c:v>0.38550561797753002</c:v>
                </c:pt>
                <c:pt idx="82">
                  <c:v>0.36999550561797967</c:v>
                </c:pt>
                <c:pt idx="83">
                  <c:v>0.35429662921348531</c:v>
                </c:pt>
                <c:pt idx="84">
                  <c:v>0.33840898876404718</c:v>
                </c:pt>
                <c:pt idx="85">
                  <c:v>0.32233258426966532</c:v>
                </c:pt>
                <c:pt idx="86">
                  <c:v>0.30606741573033952</c:v>
                </c:pt>
                <c:pt idx="87">
                  <c:v>0.28961348314606977</c:v>
                </c:pt>
                <c:pt idx="88">
                  <c:v>0.27297078651685647</c:v>
                </c:pt>
                <c:pt idx="89">
                  <c:v>0.25613932584269933</c:v>
                </c:pt>
                <c:pt idx="90">
                  <c:v>0.23911910112359824</c:v>
                </c:pt>
                <c:pt idx="91">
                  <c:v>0.22191011235955332</c:v>
                </c:pt>
                <c:pt idx="92">
                  <c:v>0.20451235955056474</c:v>
                </c:pt>
                <c:pt idx="93">
                  <c:v>0.18692584269663215</c:v>
                </c:pt>
                <c:pt idx="94">
                  <c:v>0.16915056179775595</c:v>
                </c:pt>
                <c:pt idx="95">
                  <c:v>0.15118651685393583</c:v>
                </c:pt>
                <c:pt idx="96">
                  <c:v>0.13303370786517185</c:v>
                </c:pt>
                <c:pt idx="97">
                  <c:v>0.11469213483146411</c:v>
                </c:pt>
                <c:pt idx="98">
                  <c:v>9.6161797752812472E-2</c:v>
                </c:pt>
                <c:pt idx="99">
                  <c:v>7.7442696629217087E-2</c:v>
                </c:pt>
                <c:pt idx="100">
                  <c:v>5.8534831460677811E-2</c:v>
                </c:pt>
                <c:pt idx="101">
                  <c:v>3.9438202247194902E-2</c:v>
                </c:pt>
                <c:pt idx="102">
                  <c:v>2.0152808988767982E-2</c:v>
                </c:pt>
                <c:pt idx="103">
                  <c:v>6.7865168539742995E-4</c:v>
                </c:pt>
                <c:pt idx="104">
                  <c:v>-1.8984269662917257E-2</c:v>
                </c:pt>
                <c:pt idx="105">
                  <c:v>-3.8835955056175576E-2</c:v>
                </c:pt>
                <c:pt idx="106">
                  <c:v>-5.8876404494377657E-2</c:v>
                </c:pt>
                <c:pt idx="107">
                  <c:v>-7.9105617977523621E-2</c:v>
                </c:pt>
                <c:pt idx="108">
                  <c:v>-9.9523595505613349E-2</c:v>
                </c:pt>
                <c:pt idx="109">
                  <c:v>-0.12013033707864695</c:v>
                </c:pt>
                <c:pt idx="110">
                  <c:v>-0.14092584269662445</c:v>
                </c:pt>
                <c:pt idx="111">
                  <c:v>-0.16191011235954544</c:v>
                </c:pt>
                <c:pt idx="112">
                  <c:v>-0.18308314606741072</c:v>
                </c:pt>
                <c:pt idx="113">
                  <c:v>-0.20444494382021949</c:v>
                </c:pt>
                <c:pt idx="114">
                  <c:v>-0.22599550561797227</c:v>
                </c:pt>
                <c:pt idx="115">
                  <c:v>-0.2477348314606688</c:v>
                </c:pt>
                <c:pt idx="116">
                  <c:v>-0.2696629213483091</c:v>
                </c:pt>
                <c:pt idx="117">
                  <c:v>-0.29177977528089294</c:v>
                </c:pt>
                <c:pt idx="118">
                  <c:v>-0.314085393258421</c:v>
                </c:pt>
                <c:pt idx="119">
                  <c:v>-0.33657977528089283</c:v>
                </c:pt>
                <c:pt idx="120">
                  <c:v>-0.35926292134830867</c:v>
                </c:pt>
                <c:pt idx="121">
                  <c:v>-0.38213483146066801</c:v>
                </c:pt>
                <c:pt idx="122">
                  <c:v>-0.40519550561797107</c:v>
                </c:pt>
                <c:pt idx="123">
                  <c:v>-0.42844494382021819</c:v>
                </c:pt>
                <c:pt idx="124">
                  <c:v>-0.45188314606740909</c:v>
                </c:pt>
                <c:pt idx="125">
                  <c:v>-0.47551011235954371</c:v>
                </c:pt>
                <c:pt idx="126">
                  <c:v>-0.49932584269662239</c:v>
                </c:pt>
                <c:pt idx="127">
                  <c:v>-0.52333033707864474</c:v>
                </c:pt>
                <c:pt idx="128">
                  <c:v>-0.54752359550561069</c:v>
                </c:pt>
                <c:pt idx="129">
                  <c:v>-0.5719056179775206</c:v>
                </c:pt>
                <c:pt idx="130">
                  <c:v>-0.59647640449437456</c:v>
                </c:pt>
                <c:pt idx="131">
                  <c:v>-0.62123595505617224</c:v>
                </c:pt>
                <c:pt idx="132">
                  <c:v>-0.64618426966291342</c:v>
                </c:pt>
                <c:pt idx="133">
                  <c:v>-0.67132134831459889</c:v>
                </c:pt>
                <c:pt idx="134">
                  <c:v>-0.69664719101122785</c:v>
                </c:pt>
                <c:pt idx="135">
                  <c:v>-0.72216179775280087</c:v>
                </c:pt>
                <c:pt idx="136">
                  <c:v>-0.74786516853931762</c:v>
                </c:pt>
                <c:pt idx="137">
                  <c:v>-0.77375730337077808</c:v>
                </c:pt>
                <c:pt idx="138">
                  <c:v>-0.79983820224718261</c:v>
                </c:pt>
                <c:pt idx="139">
                  <c:v>-0.82610786516853063</c:v>
                </c:pt>
                <c:pt idx="140">
                  <c:v>-0.85256629213482238</c:v>
                </c:pt>
                <c:pt idx="141">
                  <c:v>-0.87921348314605841</c:v>
                </c:pt>
                <c:pt idx="142">
                  <c:v>-0.90604943820223793</c:v>
                </c:pt>
                <c:pt idx="143">
                  <c:v>-0.93307415730336118</c:v>
                </c:pt>
                <c:pt idx="144">
                  <c:v>-0.9602876404494286</c:v>
                </c:pt>
                <c:pt idx="145">
                  <c:v>-0.98768988764043963</c:v>
                </c:pt>
                <c:pt idx="146">
                  <c:v>-1.0152808988763946</c:v>
                </c:pt>
                <c:pt idx="147">
                  <c:v>-1.043060674157293</c:v>
                </c:pt>
                <c:pt idx="148">
                  <c:v>-1.0710292134831356</c:v>
                </c:pt>
                <c:pt idx="149">
                  <c:v>-1.0991865168539221</c:v>
                </c:pt>
                <c:pt idx="150">
                  <c:v>-1.1275325842696524</c:v>
                </c:pt>
                <c:pt idx="151">
                  <c:v>-1.1560674157303263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4E-4237-AAB6-676BE39E6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2489711"/>
        <c:axId val="2082488751"/>
      </c:scatterChart>
      <c:valAx>
        <c:axId val="2082489711"/>
        <c:scaling>
          <c:orientation val="minMax"/>
          <c:max val="1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Mach</a:t>
                </a:r>
                <a:r>
                  <a:rPr lang="en-US" sz="1200" baseline="0"/>
                  <a:t> number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0.42491568241469818"/>
              <c:y val="0.924405536682452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2488751"/>
        <c:crosses val="autoZero"/>
        <c:crossBetween val="midCat"/>
        <c:majorUnit val="1"/>
      </c:valAx>
      <c:valAx>
        <c:axId val="2082488751"/>
        <c:scaling>
          <c:orientation val="minMax"/>
          <c:max val="1.100000000000000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2489711"/>
        <c:crosses val="autoZero"/>
        <c:crossBetween val="midCat"/>
        <c:majorUnit val="0.1"/>
        <c:minorUnit val="5.000000000000001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26968503937005"/>
          <c:y val="0.18831366293228838"/>
          <c:w val="0.61129396325459318"/>
          <c:h val="0.1217302691031257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0" baseline="0"/>
              <a:t>Engine Speed</a:t>
            </a:r>
            <a:br>
              <a:rPr lang="en-US" b="1" i="0" baseline="0"/>
            </a:br>
            <a:r>
              <a:rPr lang="en-US" b="0" i="0" baseline="0"/>
              <a:t>ISA dev = 0°C, Mach = 0.5, Throttle = 80%</a:t>
            </a:r>
          </a:p>
        </c:rich>
      </c:tx>
      <c:layout>
        <c:manualLayout>
          <c:xMode val="edge"/>
          <c:yMode val="edge"/>
          <c:x val="0.30566287878787879"/>
          <c:y val="3.17460317460317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56964328322599"/>
          <c:y val="0.17268591426071742"/>
          <c:w val="0.82231672035313763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Corrected N1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Calculator!$C$88:$K$88</c:f>
              <c:numCache>
                <c:formatCode>0.00</c:formatCode>
                <c:ptCount val="9"/>
                <c:pt idx="0">
                  <c:v>81.878016120381915</c:v>
                </c:pt>
                <c:pt idx="1">
                  <c:v>83.322418315895391</c:v>
                </c:pt>
                <c:pt idx="2">
                  <c:v>84.845311879636853</c:v>
                </c:pt>
                <c:pt idx="3">
                  <c:v>86.454087833666676</c:v>
                </c:pt>
                <c:pt idx="4">
                  <c:v>88.15715003105305</c:v>
                </c:pt>
                <c:pt idx="5">
                  <c:v>89.964100906838581</c:v>
                </c:pt>
                <c:pt idx="6">
                  <c:v>91.88597063979995</c:v>
                </c:pt>
                <c:pt idx="7">
                  <c:v>93.935502248293034</c:v>
                </c:pt>
                <c:pt idx="8">
                  <c:v>94.427235787465676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0B-44EE-A94D-B535E0B61AB8}"/>
            </c:ext>
          </c:extLst>
        </c:ser>
        <c:ser>
          <c:idx val="2"/>
          <c:order val="1"/>
          <c:tx>
            <c:v>Corrected N2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Calculator!$C$80:$K$80</c:f>
              <c:numCache>
                <c:formatCode>#,##0.00</c:formatCode>
                <c:ptCount val="9"/>
                <c:pt idx="0">
                  <c:v>105.26170203863657</c:v>
                </c:pt>
                <c:pt idx="1">
                  <c:v>105.97287805962623</c:v>
                </c:pt>
                <c:pt idx="2">
                  <c:v>106.71336144528098</c:v>
                </c:pt>
                <c:pt idx="3">
                  <c:v>107.48551884112482</c:v>
                </c:pt>
                <c:pt idx="4">
                  <c:v>108.2920077873157</c:v>
                </c:pt>
                <c:pt idx="5">
                  <c:v>109.13582572035583</c:v>
                </c:pt>
                <c:pt idx="6">
                  <c:v>110.02036964853144</c:v>
                </c:pt>
                <c:pt idx="7">
                  <c:v>110.94950939953495</c:v>
                </c:pt>
                <c:pt idx="8">
                  <c:v>111.17031959949801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9F-4D0E-9344-16CF2F0DF214}"/>
            </c:ext>
          </c:extLst>
        </c:ser>
        <c:ser>
          <c:idx val="1"/>
          <c:order val="2"/>
          <c:tx>
            <c:v>N1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Calculator!$C$89:$K$89</c:f>
              <c:numCache>
                <c:formatCode>0.00</c:formatCode>
                <c:ptCount val="9"/>
                <c:pt idx="0">
                  <c:v>83.899999999999991</c:v>
                </c:pt>
                <c:pt idx="1">
                  <c:v>83.9</c:v>
                </c:pt>
                <c:pt idx="2">
                  <c:v>83.90000000000002</c:v>
                </c:pt>
                <c:pt idx="3">
                  <c:v>83.899999999999935</c:v>
                </c:pt>
                <c:pt idx="4">
                  <c:v>83.899999999999977</c:v>
                </c:pt>
                <c:pt idx="5">
                  <c:v>83.899999999999991</c:v>
                </c:pt>
                <c:pt idx="6">
                  <c:v>83.89999999999992</c:v>
                </c:pt>
                <c:pt idx="7">
                  <c:v>83.899999999999977</c:v>
                </c:pt>
                <c:pt idx="8">
                  <c:v>83.899999999999991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9F-4D0E-9344-16CF2F0DF214}"/>
            </c:ext>
          </c:extLst>
        </c:ser>
        <c:ser>
          <c:idx val="3"/>
          <c:order val="3"/>
          <c:tx>
            <c:v>N2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Calculator!$C$81:$K$81</c:f>
              <c:numCache>
                <c:formatCode>#,##0.00</c:formatCode>
                <c:ptCount val="9"/>
                <c:pt idx="0">
                  <c:v>107.86114783310181</c:v>
                </c:pt>
                <c:pt idx="1">
                  <c:v>106.70747019720723</c:v>
                </c:pt>
                <c:pt idx="2">
                  <c:v>105.52440467141339</c:v>
                </c:pt>
                <c:pt idx="3">
                  <c:v>104.31010559177504</c:v>
                </c:pt>
                <c:pt idx="4">
                  <c:v>103.06253605244019</c:v>
                </c:pt>
                <c:pt idx="5">
                  <c:v>101.77943963914862</c:v>
                </c:pt>
                <c:pt idx="6">
                  <c:v>100.45830662982129</c:v>
                </c:pt>
                <c:pt idx="7">
                  <c:v>99.096333290645006</c:v>
                </c:pt>
                <c:pt idx="8">
                  <c:v>98.776478381632131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9F-4D0E-9344-16CF2F0DF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115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N, %</a:t>
                </a:r>
              </a:p>
            </c:rich>
          </c:tx>
          <c:layout>
            <c:manualLayout>
              <c:xMode val="edge"/>
              <c:yMode val="edge"/>
              <c:x val="0.52215685397279887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5"/>
        <c:minorUnit val="1"/>
      </c:valAx>
      <c:valAx>
        <c:axId val="1799811984"/>
        <c:scaling>
          <c:orientation val="minMax"/>
          <c:max val="4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Pressure Altitude, ft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356775903012123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5000"/>
        <c:minorUnit val="10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2651082677165353"/>
          <c:y val="0.53771403574553178"/>
          <c:w val="0.19644923645907897"/>
          <c:h val="0.2333670791151106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0" baseline="0"/>
              <a:t>Thrust</a:t>
            </a:r>
            <a:br>
              <a:rPr lang="en-US" b="1" i="0" baseline="0"/>
            </a:br>
            <a:r>
              <a:rPr lang="en-US" b="0" i="0" baseline="0"/>
              <a:t>ISA dev = 0°C, Mach = 0.5, Throttle = 80%</a:t>
            </a:r>
          </a:p>
        </c:rich>
      </c:tx>
      <c:layout>
        <c:manualLayout>
          <c:xMode val="edge"/>
          <c:yMode val="edge"/>
          <c:x val="0.3264962121212121"/>
          <c:y val="3.17460317460317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56964328322599"/>
          <c:y val="0.17268591426071742"/>
          <c:w val="0.82231672035313763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Net thrust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Calculator!$C$113:$K$113</c:f>
              <c:numCache>
                <c:formatCode>#\ ##0.0</c:formatCode>
                <c:ptCount val="9"/>
                <c:pt idx="0">
                  <c:v>10869.709781211626</c:v>
                </c:pt>
                <c:pt idx="1">
                  <c:v>9578.8699698737146</c:v>
                </c:pt>
                <c:pt idx="2">
                  <c:v>8383.9566562602267</c:v>
                </c:pt>
                <c:pt idx="3">
                  <c:v>7323.6435532356436</c:v>
                </c:pt>
                <c:pt idx="4">
                  <c:v>6350.4160183394615</c:v>
                </c:pt>
                <c:pt idx="5">
                  <c:v>5460.3543457161741</c:v>
                </c:pt>
                <c:pt idx="6">
                  <c:v>4656.1597507255919</c:v>
                </c:pt>
                <c:pt idx="7">
                  <c:v>3932.4881998304004</c:v>
                </c:pt>
                <c:pt idx="8">
                  <c:v>3141.3128422260661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14-42AA-9D8B-7DD7AAD7A8A9}"/>
            </c:ext>
          </c:extLst>
        </c:ser>
        <c:ser>
          <c:idx val="1"/>
          <c:order val="1"/>
          <c:tx>
            <c:v>Gross thrust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Calculator!$C$98:$K$98</c:f>
              <c:numCache>
                <c:formatCode>#\ ##0.0</c:formatCode>
                <c:ptCount val="9"/>
                <c:pt idx="0">
                  <c:v>20194.922298130259</c:v>
                </c:pt>
                <c:pt idx="1">
                  <c:v>17461.087199309863</c:v>
                </c:pt>
                <c:pt idx="2">
                  <c:v>15006.752679007552</c:v>
                </c:pt>
                <c:pt idx="3">
                  <c:v>12844.645632878346</c:v>
                </c:pt>
                <c:pt idx="4">
                  <c:v>10920.281553086244</c:v>
                </c:pt>
                <c:pt idx="5">
                  <c:v>9214.5963328607468</c:v>
                </c:pt>
                <c:pt idx="6">
                  <c:v>7732.9470656852327</c:v>
                </c:pt>
                <c:pt idx="7">
                  <c:v>6432.4240223680381</c:v>
                </c:pt>
                <c:pt idx="8">
                  <c:v>5120.7911935479515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14-42AA-9D8B-7DD7AAD7A8A9}"/>
            </c:ext>
          </c:extLst>
        </c:ser>
        <c:ser>
          <c:idx val="2"/>
          <c:order val="2"/>
          <c:tx>
            <c:v>Ram drag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Calculator!$C$108:$K$108</c:f>
              <c:numCache>
                <c:formatCode>#\ ##0.0</c:formatCode>
                <c:ptCount val="9"/>
                <c:pt idx="0">
                  <c:v>9325.2125169186329</c:v>
                </c:pt>
                <c:pt idx="1">
                  <c:v>7882.217229436148</c:v>
                </c:pt>
                <c:pt idx="2">
                  <c:v>6622.796022747325</c:v>
                </c:pt>
                <c:pt idx="3">
                  <c:v>5521.0020796427025</c:v>
                </c:pt>
                <c:pt idx="4">
                  <c:v>4569.8655347467829</c:v>
                </c:pt>
                <c:pt idx="5">
                  <c:v>3754.2419871445722</c:v>
                </c:pt>
                <c:pt idx="6">
                  <c:v>3076.7873149596408</c:v>
                </c:pt>
                <c:pt idx="7">
                  <c:v>2499.9358225376377</c:v>
                </c:pt>
                <c:pt idx="8">
                  <c:v>1979.4783513218854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14-42AA-9D8B-7DD7AAD7A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25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Thrust, lbf</a:t>
                </a:r>
              </a:p>
            </c:rich>
          </c:tx>
          <c:layout>
            <c:manualLayout>
              <c:xMode val="edge"/>
              <c:yMode val="edge"/>
              <c:x val="0.49374776306370793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5000"/>
        <c:minorUnit val="1000"/>
      </c:valAx>
      <c:valAx>
        <c:axId val="1799811984"/>
        <c:scaling>
          <c:orientation val="minMax"/>
          <c:max val="4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Pressure Altitude, ft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356775903012123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5000"/>
        <c:minorUnit val="10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491991768074447"/>
          <c:y val="0.27422197225346834"/>
          <c:w val="0.19644923645907897"/>
          <c:h val="0.17622422197225346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0" baseline="0"/>
              <a:t>Gas Temperature</a:t>
            </a:r>
            <a:br>
              <a:rPr lang="en-US" b="1" i="0" baseline="0"/>
            </a:br>
            <a:r>
              <a:rPr lang="en-US" b="0" i="0" baseline="0"/>
              <a:t>ISA dev = 0°C, Mach = 0.5, Throttle = 80%</a:t>
            </a:r>
          </a:p>
        </c:rich>
      </c:tx>
      <c:layout>
        <c:manualLayout>
          <c:xMode val="edge"/>
          <c:yMode val="edge"/>
          <c:x val="0.30566287878787879"/>
          <c:y val="3.17460317460317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56964328322599"/>
          <c:y val="0.17268591426071742"/>
          <c:w val="0.82231672035313763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Corrected ITT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Calculator!$C$124:$K$124</c:f>
              <c:numCache>
                <c:formatCode>#,##0.00</c:formatCode>
                <c:ptCount val="9"/>
                <c:pt idx="0">
                  <c:v>816.49747279378937</c:v>
                </c:pt>
                <c:pt idx="1">
                  <c:v>837.77531248612911</c:v>
                </c:pt>
                <c:pt idx="2">
                  <c:v>860.46690602958699</c:v>
                </c:pt>
                <c:pt idx="3">
                  <c:v>884.72891381686566</c:v>
                </c:pt>
                <c:pt idx="4">
                  <c:v>910.74274269250384</c:v>
                </c:pt>
                <c:pt idx="5">
                  <c:v>938.71969959036812</c:v>
                </c:pt>
                <c:pt idx="6">
                  <c:v>968.90749712937338</c:v>
                </c:pt>
                <c:pt idx="7">
                  <c:v>1001.5985450026886</c:v>
                </c:pt>
                <c:pt idx="8">
                  <c:v>1009.5193309017562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B3-4F4E-9E80-4CA90FCCA219}"/>
            </c:ext>
          </c:extLst>
        </c:ser>
        <c:ser>
          <c:idx val="2"/>
          <c:order val="1"/>
          <c:tx>
            <c:v>Corrected EGT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Calculator!$C$128:$K$128</c:f>
              <c:numCache>
                <c:formatCode>#,##0.00</c:formatCode>
                <c:ptCount val="9"/>
                <c:pt idx="0">
                  <c:v>720.81614402908485</c:v>
                </c:pt>
                <c:pt idx="1">
                  <c:v>705.3961856149557</c:v>
                </c:pt>
                <c:pt idx="2">
                  <c:v>689.86003308729539</c:v>
                </c:pt>
                <c:pt idx="3">
                  <c:v>674.20396623375791</c:v>
                </c:pt>
                <c:pt idx="4">
                  <c:v>658.42424548763051</c:v>
                </c:pt>
                <c:pt idx="5">
                  <c:v>642.51715747294122</c:v>
                </c:pt>
                <c:pt idx="6">
                  <c:v>626.47907817608098</c:v>
                </c:pt>
                <c:pt idx="7">
                  <c:v>610.3065601701303</c:v>
                </c:pt>
                <c:pt idx="8">
                  <c:v>606.56167594262206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3B3-4F4E-9E80-4CA90FCCA219}"/>
            </c:ext>
          </c:extLst>
        </c:ser>
        <c:ser>
          <c:idx val="1"/>
          <c:order val="2"/>
          <c:tx>
            <c:v>ITT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Calculator!$C$126:$K$126</c:f>
              <c:numCache>
                <c:formatCode>#,##0.00</c:formatCode>
                <c:ptCount val="9"/>
                <c:pt idx="0">
                  <c:v>870.97984643347888</c:v>
                </c:pt>
                <c:pt idx="1">
                  <c:v>853.23031365678514</c:v>
                </c:pt>
                <c:pt idx="2">
                  <c:v>835.34703270962325</c:v>
                </c:pt>
                <c:pt idx="3">
                  <c:v>817.32572134756754</c:v>
                </c:pt>
                <c:pt idx="4">
                  <c:v>799.16207504785837</c:v>
                </c:pt>
                <c:pt idx="5">
                  <c:v>780.85181943525106</c:v>
                </c:pt>
                <c:pt idx="6">
                  <c:v>762.39078299730625</c:v>
                </c:pt>
                <c:pt idx="7">
                  <c:v>743.77499748615548</c:v>
                </c:pt>
                <c:pt idx="8">
                  <c:v>739.46435386728706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3B3-4F4E-9E80-4CA90FCCA219}"/>
            </c:ext>
          </c:extLst>
        </c:ser>
        <c:ser>
          <c:idx val="3"/>
          <c:order val="3"/>
          <c:tx>
            <c:v>EGT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Calculator!$C$130:$K$130</c:f>
              <c:numCache>
                <c:formatCode>#,##0.00</c:formatCode>
                <c:ptCount val="9"/>
                <c:pt idx="0">
                  <c:v>770.51445123053907</c:v>
                </c:pt>
                <c:pt idx="1">
                  <c:v>719.00955122490438</c:v>
                </c:pt>
                <c:pt idx="2">
                  <c:v>668.52064593777504</c:v>
                </c:pt>
                <c:pt idx="3">
                  <c:v>619.05598749380954</c:v>
                </c:pt>
                <c:pt idx="4">
                  <c:v>570.62433547579531</c:v>
                </c:pt>
                <c:pt idx="5">
                  <c:v>523.23499939375438</c:v>
                </c:pt>
                <c:pt idx="6">
                  <c:v>476.89788600746033</c:v>
                </c:pt>
                <c:pt idx="7">
                  <c:v>431.62355220534289</c:v>
                </c:pt>
                <c:pt idx="8">
                  <c:v>421.34596155688905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3B3-4F4E-9E80-4CA90FCCA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105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T, °C</a:t>
                </a:r>
              </a:p>
            </c:rich>
          </c:tx>
          <c:layout>
            <c:manualLayout>
              <c:xMode val="edge"/>
              <c:yMode val="edge"/>
              <c:x val="0.52215685397279887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50"/>
        <c:minorUnit val="10"/>
      </c:valAx>
      <c:valAx>
        <c:axId val="1799811984"/>
        <c:scaling>
          <c:orientation val="minMax"/>
          <c:max val="4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Pressure Altitude, ft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356775903012123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5000"/>
        <c:minorUnit val="10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537446313528988"/>
          <c:y val="0.19803149606299211"/>
          <c:w val="0.19644923645907897"/>
          <c:h val="0.2333670791151106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0" baseline="0"/>
              <a:t>Fuel Flow</a:t>
            </a:r>
            <a:br>
              <a:rPr lang="en-US" b="1" i="0" baseline="0"/>
            </a:br>
            <a:r>
              <a:rPr lang="en-US" b="0" i="0" baseline="0"/>
              <a:t>ISA dev = 0°C, Mach = 0.5, Throttle = 80%</a:t>
            </a:r>
          </a:p>
        </c:rich>
      </c:tx>
      <c:layout>
        <c:manualLayout>
          <c:xMode val="edge"/>
          <c:yMode val="edge"/>
          <c:x val="0.3264962121212121"/>
          <c:y val="3.17460317460317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56964328322599"/>
          <c:y val="0.17268591426071742"/>
          <c:w val="0.82231672035313763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Corrected Fuel Flow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Calculator!$C$19:$K$19</c:f>
              <c:numCache>
                <c:formatCode>#,##0.00</c:formatCode>
                <c:ptCount val="9"/>
                <c:pt idx="0">
                  <c:v>2899.1780552868031</c:v>
                </c:pt>
                <c:pt idx="1">
                  <c:v>2978.0027345173821</c:v>
                </c:pt>
                <c:pt idx="2">
                  <c:v>3062.3540335960702</c:v>
                </c:pt>
                <c:pt idx="3">
                  <c:v>3152.8591781907867</c:v>
                </c:pt>
                <c:pt idx="4">
                  <c:v>3250.2454241031287</c:v>
                </c:pt>
                <c:pt idx="5">
                  <c:v>3355.3609527501044</c:v>
                </c:pt>
                <c:pt idx="6">
                  <c:v>3469.2012484311895</c:v>
                </c:pt>
                <c:pt idx="7">
                  <c:v>3592.942714120958</c:v>
                </c:pt>
                <c:pt idx="8">
                  <c:v>3622.9931922762098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BB-4D61-B681-FA9AF1A8E1C8}"/>
            </c:ext>
          </c:extLst>
        </c:ser>
        <c:ser>
          <c:idx val="1"/>
          <c:order val="1"/>
          <c:tx>
            <c:v>Fuel Flow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Calculator!$C$75:$K$75</c:f>
              <c:numCache>
                <c:formatCode>#\ ##0.0</c:formatCode>
                <c:ptCount val="9"/>
                <c:pt idx="0">
                  <c:v>3015.1448296776412</c:v>
                </c:pt>
                <c:pt idx="1">
                  <c:v>3081.6557114002162</c:v>
                </c:pt>
                <c:pt idx="2">
                  <c:v>3154.7846373101906</c:v>
                </c:pt>
                <c:pt idx="3">
                  <c:v>3235.1000028100984</c:v>
                </c:pt>
                <c:pt idx="4">
                  <c:v>3323.2719753981401</c:v>
                </c:pt>
                <c:pt idx="5">
                  <c:v>3420.093447325391</c:v>
                </c:pt>
                <c:pt idx="6">
                  <c:v>3487.0817914126228</c:v>
                </c:pt>
                <c:pt idx="7">
                  <c:v>3223.8369824477581</c:v>
                </c:pt>
                <c:pt idx="8">
                  <c:v>2789.6251605806551</c:v>
                </c:pt>
              </c:numCache>
            </c:numRef>
          </c:xVal>
          <c:yVal>
            <c:numRef>
              <c:f>Calculator!$C$2:$K$2</c:f>
              <c:numCache>
                <c:formatCode>General</c:formatCode>
                <c:ptCount val="9"/>
                <c:pt idx="0">
                  <c:v>0</c:v>
                </c:pt>
                <c:pt idx="1">
                  <c:v>5000</c:v>
                </c:pt>
                <c:pt idx="2">
                  <c:v>10000</c:v>
                </c:pt>
                <c:pt idx="3">
                  <c:v>15000</c:v>
                </c:pt>
                <c:pt idx="4">
                  <c:v>20000</c:v>
                </c:pt>
                <c:pt idx="5">
                  <c:v>25000</c:v>
                </c:pt>
                <c:pt idx="6">
                  <c:v>30000</c:v>
                </c:pt>
                <c:pt idx="7">
                  <c:v>35000</c:v>
                </c:pt>
                <c:pt idx="8">
                  <c:v>40000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BB-4D61-B681-FA9AF1A8E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4000"/>
          <c:min val="2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Fuel Flow, pph</a:t>
                </a:r>
              </a:p>
            </c:rich>
          </c:tx>
          <c:layout>
            <c:manualLayout>
              <c:xMode val="edge"/>
              <c:yMode val="edge"/>
              <c:x val="0.49374776306370793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200"/>
        <c:minorUnit val="50"/>
      </c:valAx>
      <c:valAx>
        <c:axId val="1799811984"/>
        <c:scaling>
          <c:orientation val="minMax"/>
          <c:max val="4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Pressure Altitude, ft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356775903012123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5000"/>
        <c:minorUnit val="10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188961465044137"/>
          <c:y val="0.63612673415823018"/>
          <c:w val="0.27410075161059416"/>
          <c:h val="0.1476527934008249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0" baseline="0"/>
              <a:t>Thrust</a:t>
            </a:r>
            <a:br>
              <a:rPr lang="en-US" b="1" i="0" baseline="0"/>
            </a:br>
            <a:r>
              <a:rPr lang="en-US" b="0" i="0" baseline="0"/>
              <a:t>Pressure </a:t>
            </a:r>
            <a:r>
              <a:rPr lang="en-US" sz="1400" b="0" i="0" baseline="0"/>
              <a:t>Altitude = 10'000 m, </a:t>
            </a: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ISA dev = -10°C, </a:t>
            </a:r>
            <a:r>
              <a:rPr lang="en-US" sz="1400" b="0" i="0" baseline="0"/>
              <a:t>Throttle </a:t>
            </a:r>
            <a:r>
              <a:rPr lang="en-US" b="0" i="0" baseline="0"/>
              <a:t>= 100%</a:t>
            </a:r>
          </a:p>
        </c:rich>
      </c:tx>
      <c:layout>
        <c:manualLayout>
          <c:xMode val="edge"/>
          <c:yMode val="edge"/>
          <c:x val="0.20149621212121213"/>
          <c:y val="2.8571428571428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56964328322599"/>
          <c:y val="0.17268591426071742"/>
          <c:w val="0.82231672035313763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Net thrust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Calculator!$L$112:$W$112</c:f>
              <c:numCache>
                <c:formatCode>#\ ##0.0</c:formatCode>
                <c:ptCount val="12"/>
                <c:pt idx="0">
                  <c:v>30467.306172173761</c:v>
                </c:pt>
                <c:pt idx="1">
                  <c:v>30429.942844879908</c:v>
                </c:pt>
                <c:pt idx="2">
                  <c:v>30486.309192196015</c:v>
                </c:pt>
                <c:pt idx="3">
                  <c:v>30636.247453696855</c:v>
                </c:pt>
                <c:pt idx="4">
                  <c:v>30880.587548356067</c:v>
                </c:pt>
                <c:pt idx="5">
                  <c:v>31220.957804922364</c:v>
                </c:pt>
                <c:pt idx="6">
                  <c:v>31659.326349558087</c:v>
                </c:pt>
                <c:pt idx="7">
                  <c:v>32198.57650733109</c:v>
                </c:pt>
                <c:pt idx="8">
                  <c:v>32842.368178605931</c:v>
                </c:pt>
                <c:pt idx="9">
                  <c:v>33217.434621017775</c:v>
                </c:pt>
                <c:pt idx="10">
                  <c:v>33245.66018369516</c:v>
                </c:pt>
                <c:pt idx="11">
                  <c:v>33257.204115880369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4A-4235-BBA5-8EEC74AB7542}"/>
            </c:ext>
          </c:extLst>
        </c:ser>
        <c:ser>
          <c:idx val="1"/>
          <c:order val="1"/>
          <c:tx>
            <c:v>Gross thrust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Calculator!$L$97:$W$97</c:f>
              <c:numCache>
                <c:formatCode>#\ ##0.0</c:formatCode>
                <c:ptCount val="12"/>
                <c:pt idx="0">
                  <c:v>37947.670416725268</c:v>
                </c:pt>
                <c:pt idx="1">
                  <c:v>39329.169147565735</c:v>
                </c:pt>
                <c:pt idx="2">
                  <c:v>40886.408337423854</c:v>
                </c:pt>
                <c:pt idx="3">
                  <c:v>42633.265109063483</c:v>
                </c:pt>
                <c:pt idx="4">
                  <c:v>44585.254247116754</c:v>
                </c:pt>
                <c:pt idx="5">
                  <c:v>46759.673714796838</c:v>
                </c:pt>
                <c:pt idx="6">
                  <c:v>49175.763874509445</c:v>
                </c:pt>
                <c:pt idx="7">
                  <c:v>51854.881410670285</c:v>
                </c:pt>
                <c:pt idx="8">
                  <c:v>54820.688998605001</c:v>
                </c:pt>
                <c:pt idx="9">
                  <c:v>57691.929784145512</c:v>
                </c:pt>
                <c:pt idx="10">
                  <c:v>60402.687862284503</c:v>
                </c:pt>
                <c:pt idx="11">
                  <c:v>63331.799187517478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4A-4235-BBA5-8EEC74AB7542}"/>
            </c:ext>
          </c:extLst>
        </c:ser>
        <c:ser>
          <c:idx val="2"/>
          <c:order val="2"/>
          <c:tx>
            <c:v>Ram drag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Calculator!$L$107:$W$107</c:f>
              <c:numCache>
                <c:formatCode>#\ ##0.0</c:formatCode>
                <c:ptCount val="12"/>
                <c:pt idx="0">
                  <c:v>7480.364244551507</c:v>
                </c:pt>
                <c:pt idx="1">
                  <c:v>8899.2263026858309</c:v>
                </c:pt>
                <c:pt idx="2">
                  <c:v>10400.099145227841</c:v>
                </c:pt>
                <c:pt idx="3">
                  <c:v>11997.01765536663</c:v>
                </c:pt>
                <c:pt idx="4">
                  <c:v>13704.66669876069</c:v>
                </c:pt>
                <c:pt idx="5">
                  <c:v>15538.715909874474</c:v>
                </c:pt>
                <c:pt idx="6">
                  <c:v>17516.437524951365</c:v>
                </c:pt>
                <c:pt idx="7">
                  <c:v>19656.304903339191</c:v>
                </c:pt>
                <c:pt idx="8">
                  <c:v>21978.320819999069</c:v>
                </c:pt>
                <c:pt idx="9">
                  <c:v>24474.49516312774</c:v>
                </c:pt>
                <c:pt idx="10">
                  <c:v>27157.02767858934</c:v>
                </c:pt>
                <c:pt idx="11">
                  <c:v>30074.595071637108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B4A-4235-BBA5-8EEC74AB7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0.9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Mach</a:t>
                </a:r>
              </a:p>
            </c:rich>
          </c:tx>
          <c:layout>
            <c:manualLayout>
              <c:xMode val="edge"/>
              <c:yMode val="edge"/>
              <c:x val="0.5145810963970413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0.1"/>
        <c:minorUnit val="2.0000000000000004E-2"/>
      </c:valAx>
      <c:valAx>
        <c:axId val="1799811984"/>
        <c:scaling>
          <c:orientation val="minMax"/>
          <c:max val="7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Thrust, N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432966379202599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10000"/>
        <c:minorUnit val="20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764719040801717"/>
          <c:y val="0.22977752780902383"/>
          <c:w val="0.19644923645907897"/>
          <c:h val="0.18574803149606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0" baseline="0"/>
              <a:t>Engine Speed</a:t>
            </a:r>
            <a:br>
              <a:rPr lang="en-US" b="1" i="0" baseline="0"/>
            </a:b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Pressure Altitude = 10'000 m, ISA dev = -10°C, Throttle = 100%</a:t>
            </a:r>
            <a:endParaRPr lang="en-US" b="0" i="0" baseline="0"/>
          </a:p>
        </c:rich>
      </c:tx>
      <c:layout>
        <c:manualLayout>
          <c:xMode val="edge"/>
          <c:yMode val="edge"/>
          <c:x val="0.19517999880696732"/>
          <c:y val="2.8571428571428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94843116201383"/>
          <c:y val="0.17268591426071742"/>
          <c:w val="0.8469379324743499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Corrected N1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Calculator!$L$88:$W$88</c:f>
              <c:numCache>
                <c:formatCode>0.00</c:formatCode>
                <c:ptCount val="12"/>
                <c:pt idx="0">
                  <c:v>112.85612246806616</c:v>
                </c:pt>
                <c:pt idx="1">
                  <c:v>113.35612246806616</c:v>
                </c:pt>
                <c:pt idx="2">
                  <c:v>113.82600039700576</c:v>
                </c:pt>
                <c:pt idx="3">
                  <c:v>113.36011617226924</c:v>
                </c:pt>
                <c:pt idx="4">
                  <c:v>112.84613137282415</c:v>
                </c:pt>
                <c:pt idx="5">
                  <c:v>112.28609748728218</c:v>
                </c:pt>
                <c:pt idx="6">
                  <c:v>111.68219266596809</c:v>
                </c:pt>
                <c:pt idx="7">
                  <c:v>111.03670007515861</c:v>
                </c:pt>
                <c:pt idx="8">
                  <c:v>110.35198624830696</c:v>
                </c:pt>
                <c:pt idx="9">
                  <c:v>109.63047978582588</c:v>
                </c:pt>
                <c:pt idx="10">
                  <c:v>108.87465071925837</c:v>
                </c:pt>
                <c:pt idx="11">
                  <c:v>108.08699081441002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C0-4A1B-AB01-7468B0376E2D}"/>
            </c:ext>
          </c:extLst>
        </c:ser>
        <c:ser>
          <c:idx val="2"/>
          <c:order val="1"/>
          <c:tx>
            <c:v>Corrected N2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Calculator!$L$80:$W$80</c:f>
              <c:numCache>
                <c:formatCode>#,##0.00</c:formatCode>
                <c:ptCount val="12"/>
                <c:pt idx="0">
                  <c:v>119.7105389725576</c:v>
                </c:pt>
                <c:pt idx="1">
                  <c:v>119.7105389725576</c:v>
                </c:pt>
                <c:pt idx="2">
                  <c:v>119.69875680323753</c:v>
                </c:pt>
                <c:pt idx="3">
                  <c:v>119.31981286567301</c:v>
                </c:pt>
                <c:pt idx="4">
                  <c:v>118.91959256453362</c:v>
                </c:pt>
                <c:pt idx="5">
                  <c:v>118.49852153594941</c:v>
                </c:pt>
                <c:pt idx="6">
                  <c:v>118.05706927809797</c:v>
                </c:pt>
                <c:pt idx="7">
                  <c:v>117.59574361747639</c:v>
                </c:pt>
                <c:pt idx="8">
                  <c:v>117.11508506565289</c:v>
                </c:pt>
                <c:pt idx="9">
                  <c:v>116.61566115429531</c:v>
                </c:pt>
                <c:pt idx="10">
                  <c:v>116.09806082962803</c:v>
                </c:pt>
                <c:pt idx="11">
                  <c:v>115.56288897932728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C0-4A1B-AB01-7468B0376E2D}"/>
            </c:ext>
          </c:extLst>
        </c:ser>
        <c:ser>
          <c:idx val="1"/>
          <c:order val="2"/>
          <c:tx>
            <c:v>N1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Calculator!$L$89:$W$89</c:f>
              <c:numCache>
                <c:formatCode>0.00</c:formatCode>
                <c:ptCount val="12"/>
                <c:pt idx="0">
                  <c:v>98.473117916713619</c:v>
                </c:pt>
                <c:pt idx="1">
                  <c:v>99.224664360105976</c:v>
                </c:pt>
                <c:pt idx="2">
                  <c:v>99.999999999999986</c:v>
                </c:pt>
                <c:pt idx="3">
                  <c:v>99.999999999999986</c:v>
                </c:pt>
                <c:pt idx="4">
                  <c:v>100.0000000000001</c:v>
                </c:pt>
                <c:pt idx="5">
                  <c:v>100.00000000000004</c:v>
                </c:pt>
                <c:pt idx="6">
                  <c:v>99.999999999999901</c:v>
                </c:pt>
                <c:pt idx="7">
                  <c:v>100.00000000000003</c:v>
                </c:pt>
                <c:pt idx="8">
                  <c:v>99.999999999999986</c:v>
                </c:pt>
                <c:pt idx="9">
                  <c:v>100.00000000000001</c:v>
                </c:pt>
                <c:pt idx="10">
                  <c:v>100</c:v>
                </c:pt>
                <c:pt idx="11">
                  <c:v>99.999999999999957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C0-4A1B-AB01-7468B0376E2D}"/>
            </c:ext>
          </c:extLst>
        </c:ser>
        <c:ser>
          <c:idx val="3"/>
          <c:order val="3"/>
          <c:tx>
            <c:v>N2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Calculator!$L$81:$W$81</c:f>
              <c:numCache>
                <c:formatCode>#,##0.00</c:formatCode>
                <c:ptCount val="12"/>
                <c:pt idx="0">
                  <c:v>104.45396990715875</c:v>
                </c:pt>
                <c:pt idx="1">
                  <c:v>104.78691217817249</c:v>
                </c:pt>
                <c:pt idx="2">
                  <c:v>105.15941558672762</c:v>
                </c:pt>
                <c:pt idx="3">
                  <c:v>105.25731350199661</c:v>
                </c:pt>
                <c:pt idx="4">
                  <c:v>105.38207302086762</c:v>
                </c:pt>
                <c:pt idx="5">
                  <c:v>105.53267429155325</c:v>
                </c:pt>
                <c:pt idx="6">
                  <c:v>105.70805108670858</c:v>
                </c:pt>
                <c:pt idx="7">
                  <c:v>105.90709516572279</c:v>
                </c:pt>
                <c:pt idx="8">
                  <c:v>106.12866070405659</c:v>
                </c:pt>
                <c:pt idx="9">
                  <c:v>106.37156872989674</c:v>
                </c:pt>
                <c:pt idx="10">
                  <c:v>106.63461151209181</c:v>
                </c:pt>
                <c:pt idx="11">
                  <c:v>106.91655684795006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C0-4A1B-AB01-7468B0376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0.9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Mach</a:t>
                </a:r>
              </a:p>
            </c:rich>
          </c:tx>
          <c:layout>
            <c:manualLayout>
              <c:xMode val="edge"/>
              <c:yMode val="edge"/>
              <c:x val="0.51647503579098075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0.1"/>
        <c:minorUnit val="2.0000000000000004E-2"/>
      </c:valAx>
      <c:valAx>
        <c:axId val="1799811984"/>
        <c:scaling>
          <c:orientation val="minMax"/>
          <c:max val="130"/>
          <c:min val="9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N, %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467887014123234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5"/>
        <c:min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01082677165353"/>
          <c:y val="0.19168228971378579"/>
          <c:w val="0.19644923645907897"/>
          <c:h val="0.2174940632420947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Gas Temperature</a:t>
            </a:r>
            <a:br>
              <a:rPr lang="en-US" b="1" i="0" baseline="0"/>
            </a:b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Pressure Altitude = 10'000 m, ISA dev = -10°C, Throttle = 100%</a:t>
            </a:r>
            <a:endParaRPr lang="en-US" b="0" i="0" baseline="0"/>
          </a:p>
        </c:rich>
      </c:tx>
      <c:layout>
        <c:manualLayout>
          <c:xMode val="edge"/>
          <c:yMode val="edge"/>
          <c:x val="0.19517999880696732"/>
          <c:y val="2.8571428571428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94843116201383"/>
          <c:y val="0.17268591426071742"/>
          <c:w val="0.8469379324743499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Corrected ITT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Calculator!$L$124:$W$124</c:f>
              <c:numCache>
                <c:formatCode>#,##0.00</c:formatCode>
                <c:ptCount val="12"/>
                <c:pt idx="0">
                  <c:v>1196.774307795497</c:v>
                </c:pt>
                <c:pt idx="1">
                  <c:v>1191.6392064058018</c:v>
                </c:pt>
                <c:pt idx="2">
                  <c:v>1185.6457273332385</c:v>
                </c:pt>
                <c:pt idx="3">
                  <c:v>1171.0018652719586</c:v>
                </c:pt>
                <c:pt idx="4">
                  <c:v>1155.5394332271539</c:v>
                </c:pt>
                <c:pt idx="5">
                  <c:v>1139.3188278499342</c:v>
                </c:pt>
                <c:pt idx="6">
                  <c:v>1122.4022370436101</c:v>
                </c:pt>
                <c:pt idx="7">
                  <c:v>1104.8529902374617</c:v>
                </c:pt>
                <c:pt idx="8">
                  <c:v>1086.734932672241</c:v>
                </c:pt>
                <c:pt idx="9">
                  <c:v>1068.1118338587671</c:v>
                </c:pt>
                <c:pt idx="10">
                  <c:v>1049.0468386278335</c:v>
                </c:pt>
                <c:pt idx="11">
                  <c:v>1029.6019673508486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38-4A06-9462-E947A02CE62E}"/>
            </c:ext>
          </c:extLst>
        </c:ser>
        <c:ser>
          <c:idx val="2"/>
          <c:order val="1"/>
          <c:tx>
            <c:v>Corrected EGT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Calculator!$L$128:$W$128</c:f>
              <c:numCache>
                <c:formatCode>#,##0.00</c:formatCode>
                <c:ptCount val="12"/>
                <c:pt idx="0">
                  <c:v>699.09647570294567</c:v>
                </c:pt>
                <c:pt idx="1">
                  <c:v>701.88615878616474</c:v>
                </c:pt>
                <c:pt idx="2">
                  <c:v>705.00528931414294</c:v>
                </c:pt>
                <c:pt idx="3">
                  <c:v>703.16188873176498</c:v>
                </c:pt>
                <c:pt idx="4">
                  <c:v>701.52709331469566</c:v>
                </c:pt>
                <c:pt idx="5">
                  <c:v>700.09722175681975</c:v>
                </c:pt>
                <c:pt idx="6">
                  <c:v>698.86845439075967</c:v>
                </c:pt>
                <c:pt idx="7">
                  <c:v>697.83684052442777</c:v>
                </c:pt>
                <c:pt idx="8">
                  <c:v>696.99830617121256</c:v>
                </c:pt>
                <c:pt idx="9">
                  <c:v>696.34866223711856</c:v>
                </c:pt>
                <c:pt idx="10">
                  <c:v>695.88361320613114</c:v>
                </c:pt>
                <c:pt idx="11">
                  <c:v>695.59876634140323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38-4A06-9462-E947A02CE62E}"/>
            </c:ext>
          </c:extLst>
        </c:ser>
        <c:ser>
          <c:idx val="1"/>
          <c:order val="2"/>
          <c:tx>
            <c:v>ITT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Calculator!$L$126:$W$126</c:f>
              <c:numCache>
                <c:formatCode>#,##0.00</c:formatCode>
                <c:ptCount val="12"/>
                <c:pt idx="0">
                  <c:v>845.97887337634768</c:v>
                </c:pt>
                <c:pt idx="1">
                  <c:v>849.1900085812789</c:v>
                </c:pt>
                <c:pt idx="2">
                  <c:v>852.78036259224734</c:v>
                </c:pt>
                <c:pt idx="3">
                  <c:v>850.65846977134868</c:v>
                </c:pt>
                <c:pt idx="4">
                  <c:v>848.77669719718472</c:v>
                </c:pt>
                <c:pt idx="5">
                  <c:v>847.13080740932844</c:v>
                </c:pt>
                <c:pt idx="6">
                  <c:v>845.71640368312717</c:v>
                </c:pt>
                <c:pt idx="7">
                  <c:v>844.52893847462349</c:v>
                </c:pt>
                <c:pt idx="8">
                  <c:v>843.56372231858393</c:v>
                </c:pt>
                <c:pt idx="9">
                  <c:v>842.81593325251094</c:v>
                </c:pt>
                <c:pt idx="10">
                  <c:v>842.28062681415406</c:v>
                </c:pt>
                <c:pt idx="11">
                  <c:v>841.95274663276575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138-4A06-9462-E947A02CE62E}"/>
            </c:ext>
          </c:extLst>
        </c:ser>
        <c:ser>
          <c:idx val="3"/>
          <c:order val="3"/>
          <c:tx>
            <c:v>EGT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Calculator!$L$130:$W$130</c:f>
              <c:numCache>
                <c:formatCode>#,##0.00</c:formatCode>
                <c:ptCount val="12"/>
                <c:pt idx="0">
                  <c:v>467.07117821112979</c:v>
                </c:pt>
                <c:pt idx="1">
                  <c:v>473.93503178030164</c:v>
                </c:pt>
                <c:pt idx="2">
                  <c:v>481.81158847565325</c:v>
                </c:pt>
                <c:pt idx="3">
                  <c:v>486.59528446743445</c:v>
                </c:pt>
                <c:pt idx="4">
                  <c:v>492.24815211361295</c:v>
                </c:pt>
                <c:pt idx="5">
                  <c:v>498.76805008418512</c:v>
                </c:pt>
                <c:pt idx="6">
                  <c:v>506.15353555360014</c:v>
                </c:pt>
                <c:pt idx="7">
                  <c:v>514.40383615180485</c:v>
                </c:pt>
                <c:pt idx="8">
                  <c:v>523.51882113079444</c:v>
                </c:pt>
                <c:pt idx="9">
                  <c:v>533.49897194445339</c:v>
                </c:pt>
                <c:pt idx="10">
                  <c:v>544.34535243499681</c:v>
                </c:pt>
                <c:pt idx="11">
                  <c:v>556.05957881269137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138-4A06-9462-E947A02CE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0.9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Mach</a:t>
                </a:r>
              </a:p>
            </c:rich>
          </c:tx>
          <c:layout>
            <c:manualLayout>
              <c:xMode val="edge"/>
              <c:yMode val="edge"/>
              <c:x val="0.51647503579098075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0.1"/>
        <c:minorUnit val="2.0000000000000004E-2"/>
      </c:valAx>
      <c:valAx>
        <c:axId val="1799811984"/>
        <c:scaling>
          <c:orientation val="minMax"/>
          <c:max val="1400"/>
          <c:min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T, °C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467887014123234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100"/>
        <c:minorUnit val="2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522294798377474"/>
          <c:y val="0.1885076865391826"/>
          <c:w val="0.19644923645907897"/>
          <c:h val="0.19844644419447569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Fuel Flow</a:t>
            </a:r>
            <a:br>
              <a:rPr lang="en-US" b="1" i="0" baseline="0"/>
            </a:br>
            <a:r>
              <a:rPr lang="en-US" b="0" i="0" baseline="0"/>
              <a:t>Pressure </a:t>
            </a:r>
            <a:r>
              <a:rPr lang="en-US" sz="1400" b="0" i="0" baseline="0"/>
              <a:t>Altitude = 10'000 m, </a:t>
            </a: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ISA dev = -10°C, </a:t>
            </a:r>
            <a:r>
              <a:rPr lang="en-US" sz="1400" b="0" i="0" baseline="0"/>
              <a:t>Throttle </a:t>
            </a:r>
            <a:r>
              <a:rPr lang="en-US" b="0" i="0" baseline="0"/>
              <a:t>= 100%</a:t>
            </a:r>
          </a:p>
        </c:rich>
      </c:tx>
      <c:layout>
        <c:manualLayout>
          <c:xMode val="edge"/>
          <c:yMode val="edge"/>
          <c:x val="0.20149621212121213"/>
          <c:y val="2.8571428571428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99388570746839"/>
          <c:y val="0.17268591426071742"/>
          <c:w val="0.82989247792889542"/>
          <c:h val="0.69854493188351452"/>
        </c:manualLayout>
      </c:layout>
      <c:scatterChart>
        <c:scatterStyle val="lineMarker"/>
        <c:varyColors val="0"/>
        <c:ser>
          <c:idx val="0"/>
          <c:order val="0"/>
          <c:tx>
            <c:v>Corrected Fuel Flow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Calculator!$L$19:$W$19</c:f>
              <c:numCache>
                <c:formatCode>#,##0.00</c:formatCode>
                <c:ptCount val="12"/>
                <c:pt idx="0">
                  <c:v>5000</c:v>
                </c:pt>
                <c:pt idx="1">
                  <c:v>5000</c:v>
                </c:pt>
                <c:pt idx="2">
                  <c:v>4997.7783744719591</c:v>
                </c:pt>
                <c:pt idx="3">
                  <c:v>4926.8493650697737</c:v>
                </c:pt>
                <c:pt idx="4">
                  <c:v>4853.0306481091875</c:v>
                </c:pt>
                <c:pt idx="5">
                  <c:v>4776.5597579252681</c:v>
                </c:pt>
                <c:pt idx="6">
                  <c:v>4697.6809711090691</c:v>
                </c:pt>
                <c:pt idx="7">
                  <c:v>4616.6427163767421</c:v>
                </c:pt>
                <c:pt idx="8">
                  <c:v>4533.6950821977143</c:v>
                </c:pt>
                <c:pt idx="9">
                  <c:v>4449.0874630793251</c:v>
                </c:pt>
                <c:pt idx="10">
                  <c:v>4363.0663783662931</c:v>
                </c:pt>
                <c:pt idx="11">
                  <c:v>4275.8734899844467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A6-4CEC-9DC1-176058F4660D}"/>
            </c:ext>
          </c:extLst>
        </c:ser>
        <c:ser>
          <c:idx val="1"/>
          <c:order val="1"/>
          <c:tx>
            <c:v>Fuel Flow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Calculator!$L$4:$W$4</c:f>
              <c:numCache>
                <c:formatCode>General</c:formatCode>
                <c:ptCount val="12"/>
                <c:pt idx="0">
                  <c:v>0.3</c:v>
                </c:pt>
                <c:pt idx="1">
                  <c:v>0.35</c:v>
                </c:pt>
                <c:pt idx="2">
                  <c:v>0.39999999999999997</c:v>
                </c:pt>
                <c:pt idx="3">
                  <c:v>0.44999999999999996</c:v>
                </c:pt>
                <c:pt idx="4">
                  <c:v>0.49999999999999994</c:v>
                </c:pt>
                <c:pt idx="5">
                  <c:v>0.54999999999999993</c:v>
                </c:pt>
                <c:pt idx="6">
                  <c:v>0.6</c:v>
                </c:pt>
                <c:pt idx="7">
                  <c:v>0.65</c:v>
                </c:pt>
                <c:pt idx="8">
                  <c:v>0.70000000000000007</c:v>
                </c:pt>
                <c:pt idx="9">
                  <c:v>0.75000000000000011</c:v>
                </c:pt>
                <c:pt idx="10">
                  <c:v>0.80000000000000016</c:v>
                </c:pt>
                <c:pt idx="11">
                  <c:v>0.8500000000000002</c:v>
                </c:pt>
              </c:numCache>
            </c:numRef>
          </c:xVal>
          <c:yVal>
            <c:numRef>
              <c:f>Calculator!$L$75:$W$75</c:f>
              <c:numCache>
                <c:formatCode>#\ ##0.0</c:formatCode>
                <c:ptCount val="12"/>
                <c:pt idx="0">
                  <c:v>5034.9845129735368</c:v>
                </c:pt>
                <c:pt idx="1">
                  <c:v>5034.9845129735368</c:v>
                </c:pt>
                <c:pt idx="2">
                  <c:v>5032.7473429480742</c:v>
                </c:pt>
                <c:pt idx="3">
                  <c:v>4961.3220501759624</c:v>
                </c:pt>
                <c:pt idx="4">
                  <c:v>4886.9868308431369</c:v>
                </c:pt>
                <c:pt idx="5">
                  <c:v>4809.9808812892707</c:v>
                </c:pt>
                <c:pt idx="6">
                  <c:v>4730.55018728493</c:v>
                </c:pt>
                <c:pt idx="7">
                  <c:v>4648.9449157777954</c:v>
                </c:pt>
                <c:pt idx="8">
                  <c:v>4565.4169050819555</c:v>
                </c:pt>
                <c:pt idx="9">
                  <c:v>4480.2172946938244</c:v>
                </c:pt>
                <c:pt idx="10">
                  <c:v>4393.594328829965</c:v>
                </c:pt>
                <c:pt idx="11">
                  <c:v>4305.7913603011593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A6-4CEC-9DC1-176058F466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811504"/>
        <c:axId val="1799811984"/>
      </c:scatterChart>
      <c:valAx>
        <c:axId val="1799811504"/>
        <c:scaling>
          <c:orientation val="minMax"/>
          <c:max val="0.9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aseline="0"/>
                  <a:t>Mach</a:t>
                </a:r>
              </a:p>
            </c:rich>
          </c:tx>
          <c:layout>
            <c:manualLayout>
              <c:xMode val="edge"/>
              <c:yMode val="edge"/>
              <c:x val="0.5145810963970413"/>
              <c:y val="0.931269841269841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984"/>
        <c:crosses val="autoZero"/>
        <c:crossBetween val="midCat"/>
        <c:majorUnit val="0.1"/>
        <c:minorUnit val="2.0000000000000004E-2"/>
      </c:valAx>
      <c:valAx>
        <c:axId val="1799811984"/>
        <c:scaling>
          <c:orientation val="minMax"/>
          <c:max val="5200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Fuel Flow, pph</a:t>
                </a:r>
              </a:p>
            </c:rich>
          </c:tx>
          <c:layout>
            <c:manualLayout>
              <c:xMode val="edge"/>
              <c:yMode val="edge"/>
              <c:x val="1.3645907897876402E-2"/>
              <c:y val="0.375823522059742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811504"/>
        <c:crosses val="autoZero"/>
        <c:crossBetween val="midCat"/>
        <c:majorUnit val="200"/>
        <c:minorUnit val="5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567749343832016"/>
          <c:y val="0.23295213098362708"/>
          <c:w val="0.28167650918635173"/>
          <c:h val="0.1254305711786026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0</xdr:rowOff>
    </xdr:from>
    <xdr:to>
      <xdr:col>16</xdr:col>
      <xdr:colOff>0</xdr:colOff>
      <xdr:row>28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A016920-466C-CD10-354C-3974045FDC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0</xdr:colOff>
      <xdr:row>22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77E4BB0-449E-226C-1263-A9533857F3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1</xdr:row>
      <xdr:rowOff>0</xdr:rowOff>
    </xdr:from>
    <xdr:to>
      <xdr:col>24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56D55F-CC71-4E6D-BA3D-627A1164B7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23</xdr:row>
      <xdr:rowOff>0</xdr:rowOff>
    </xdr:from>
    <xdr:to>
      <xdr:col>12</xdr:col>
      <xdr:colOff>0</xdr:colOff>
      <xdr:row>44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1CA9C38-15A9-4BDA-B15E-90BEDB130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23</xdr:row>
      <xdr:rowOff>0</xdr:rowOff>
    </xdr:from>
    <xdr:to>
      <xdr:col>24</xdr:col>
      <xdr:colOff>0</xdr:colOff>
      <xdr:row>44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4D16CBB-B6CF-4B3D-9870-78BB27EEF1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24</xdr:col>
      <xdr:colOff>0</xdr:colOff>
      <xdr:row>22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EFDA532-8189-4052-A82F-62825F6311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</xdr:row>
      <xdr:rowOff>0</xdr:rowOff>
    </xdr:from>
    <xdr:to>
      <xdr:col>12</xdr:col>
      <xdr:colOff>0</xdr:colOff>
      <xdr:row>22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3215FE1-5CE5-4283-8EA9-0A5982208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23</xdr:row>
      <xdr:rowOff>0</xdr:rowOff>
    </xdr:from>
    <xdr:to>
      <xdr:col>12</xdr:col>
      <xdr:colOff>0</xdr:colOff>
      <xdr:row>44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BC21A1D-0D36-400B-994A-EC5355F573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23</xdr:row>
      <xdr:rowOff>0</xdr:rowOff>
    </xdr:from>
    <xdr:to>
      <xdr:col>24</xdr:col>
      <xdr:colOff>0</xdr:colOff>
      <xdr:row>44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5C10DD7-721F-4658-9D80-C5E34FC4DB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222FF-243E-4BC4-892F-E85AE7DAD71B}">
  <dimension ref="B1:E39"/>
  <sheetViews>
    <sheetView showGridLines="0" tabSelected="1" zoomScaleNormal="100" workbookViewId="0"/>
  </sheetViews>
  <sheetFormatPr defaultRowHeight="15" x14ac:dyDescent="0.25"/>
  <cols>
    <col min="1" max="1" width="2.7109375" style="136" customWidth="1"/>
    <col min="2" max="2" width="20.7109375" style="136" customWidth="1"/>
    <col min="3" max="3" width="18.7109375" style="136" customWidth="1"/>
    <col min="4" max="4" width="75.7109375" style="136" customWidth="1"/>
    <col min="5" max="5" width="18.7109375" style="136" customWidth="1"/>
    <col min="6" max="16384" width="9.140625" style="136"/>
  </cols>
  <sheetData>
    <row r="1" spans="2:5" ht="20.100000000000001" customHeight="1" x14ac:dyDescent="0.25">
      <c r="B1" s="163" t="s">
        <v>325</v>
      </c>
      <c r="C1" s="163"/>
      <c r="D1" s="163"/>
      <c r="E1" s="135" t="s">
        <v>326</v>
      </c>
    </row>
    <row r="2" spans="2:5" ht="30" customHeight="1" x14ac:dyDescent="0.25">
      <c r="B2" s="163"/>
      <c r="C2" s="163"/>
      <c r="D2" s="163"/>
      <c r="E2" s="137" t="s">
        <v>374</v>
      </c>
    </row>
    <row r="3" spans="2:5" ht="39.950000000000003" customHeight="1" x14ac:dyDescent="0.25">
      <c r="B3" s="149" t="s">
        <v>344</v>
      </c>
      <c r="C3" s="149"/>
      <c r="D3" s="149"/>
      <c r="E3" s="149"/>
    </row>
    <row r="4" spans="2:5" ht="69.95" customHeight="1" x14ac:dyDescent="0.25">
      <c r="B4" s="149" t="s">
        <v>327</v>
      </c>
      <c r="C4" s="149"/>
      <c r="D4" s="149"/>
      <c r="E4" s="149"/>
    </row>
    <row r="5" spans="2:5" ht="54.95" customHeight="1" x14ac:dyDescent="0.25">
      <c r="B5" s="162" t="s">
        <v>328</v>
      </c>
      <c r="C5" s="162"/>
      <c r="D5" s="162"/>
      <c r="E5" s="162"/>
    </row>
    <row r="6" spans="2:5" ht="69.95" customHeight="1" x14ac:dyDescent="0.25">
      <c r="B6" s="149" t="s">
        <v>368</v>
      </c>
      <c r="C6" s="149"/>
      <c r="D6" s="149"/>
      <c r="E6" s="149"/>
    </row>
    <row r="7" spans="2:5" ht="35.1" customHeight="1" thickBot="1" x14ac:dyDescent="0.3">
      <c r="B7" s="148" t="s">
        <v>346</v>
      </c>
      <c r="C7" s="148"/>
      <c r="D7" s="148"/>
      <c r="E7" s="148"/>
    </row>
    <row r="8" spans="2:5" ht="20.100000000000001" customHeight="1" x14ac:dyDescent="0.25">
      <c r="B8" s="138" t="s">
        <v>329</v>
      </c>
      <c r="C8" s="154" t="s">
        <v>331</v>
      </c>
      <c r="D8" s="154"/>
      <c r="E8" s="155"/>
    </row>
    <row r="9" spans="2:5" ht="15" customHeight="1" x14ac:dyDescent="0.25">
      <c r="B9" s="145" t="s">
        <v>330</v>
      </c>
      <c r="C9" s="150" t="s">
        <v>332</v>
      </c>
      <c r="D9" s="150"/>
      <c r="E9" s="151"/>
    </row>
    <row r="10" spans="2:5" ht="15" customHeight="1" x14ac:dyDescent="0.25">
      <c r="B10" s="146"/>
      <c r="C10" s="152" t="s">
        <v>343</v>
      </c>
      <c r="D10" s="152"/>
      <c r="E10" s="153"/>
    </row>
    <row r="11" spans="2:5" ht="30" customHeight="1" x14ac:dyDescent="0.25">
      <c r="B11" s="146"/>
      <c r="C11" s="152" t="s">
        <v>369</v>
      </c>
      <c r="D11" s="152"/>
      <c r="E11" s="153"/>
    </row>
    <row r="12" spans="2:5" ht="30" customHeight="1" x14ac:dyDescent="0.25">
      <c r="B12" s="147"/>
      <c r="C12" s="154" t="s">
        <v>345</v>
      </c>
      <c r="D12" s="154"/>
      <c r="E12" s="155"/>
    </row>
    <row r="13" spans="2:5" ht="54.95" customHeight="1" x14ac:dyDescent="0.25">
      <c r="B13" s="139" t="s">
        <v>333</v>
      </c>
      <c r="C13" s="156" t="s">
        <v>354</v>
      </c>
      <c r="D13" s="156"/>
      <c r="E13" s="157"/>
    </row>
    <row r="14" spans="2:5" ht="30" customHeight="1" x14ac:dyDescent="0.25">
      <c r="B14" s="145" t="s">
        <v>334</v>
      </c>
      <c r="C14" s="150" t="s">
        <v>355</v>
      </c>
      <c r="D14" s="150"/>
      <c r="E14" s="151"/>
    </row>
    <row r="15" spans="2:5" ht="15" customHeight="1" x14ac:dyDescent="0.25">
      <c r="B15" s="146"/>
      <c r="C15" s="152" t="s">
        <v>335</v>
      </c>
      <c r="D15" s="152"/>
      <c r="E15" s="153"/>
    </row>
    <row r="16" spans="2:5" ht="15" customHeight="1" x14ac:dyDescent="0.25">
      <c r="B16" s="146"/>
      <c r="C16" s="152" t="s">
        <v>336</v>
      </c>
      <c r="D16" s="152"/>
      <c r="E16" s="153"/>
    </row>
    <row r="17" spans="2:5" ht="30" customHeight="1" x14ac:dyDescent="0.25">
      <c r="B17" s="146"/>
      <c r="C17" s="152" t="s">
        <v>356</v>
      </c>
      <c r="D17" s="152"/>
      <c r="E17" s="153"/>
    </row>
    <row r="18" spans="2:5" ht="30" customHeight="1" x14ac:dyDescent="0.25">
      <c r="B18" s="146"/>
      <c r="C18" s="152" t="s">
        <v>357</v>
      </c>
      <c r="D18" s="152"/>
      <c r="E18" s="153"/>
    </row>
    <row r="19" spans="2:5" ht="50.1" customHeight="1" x14ac:dyDescent="0.25">
      <c r="B19" s="146"/>
      <c r="C19" s="158" t="s">
        <v>347</v>
      </c>
      <c r="D19" s="159"/>
      <c r="E19" s="160"/>
    </row>
    <row r="20" spans="2:5" ht="30" customHeight="1" x14ac:dyDescent="0.25">
      <c r="B20" s="146"/>
      <c r="C20" s="161" t="s">
        <v>350</v>
      </c>
      <c r="D20" s="159"/>
      <c r="E20" s="160"/>
    </row>
    <row r="21" spans="2:5" ht="45" customHeight="1" x14ac:dyDescent="0.25">
      <c r="B21" s="146"/>
      <c r="C21" s="159" t="s">
        <v>351</v>
      </c>
      <c r="D21" s="159"/>
      <c r="E21" s="160"/>
    </row>
    <row r="22" spans="2:5" ht="15" customHeight="1" x14ac:dyDescent="0.25">
      <c r="B22" s="146"/>
      <c r="C22" s="159" t="s">
        <v>352</v>
      </c>
      <c r="D22" s="159"/>
      <c r="E22" s="160"/>
    </row>
    <row r="23" spans="2:5" ht="45" customHeight="1" x14ac:dyDescent="0.25">
      <c r="B23" s="146"/>
      <c r="C23" s="159" t="s">
        <v>353</v>
      </c>
      <c r="D23" s="159"/>
      <c r="E23" s="160"/>
    </row>
    <row r="24" spans="2:5" ht="20.100000000000001" customHeight="1" x14ac:dyDescent="0.25">
      <c r="B24" s="147"/>
      <c r="C24" s="154" t="s">
        <v>348</v>
      </c>
      <c r="D24" s="154"/>
      <c r="E24" s="155"/>
    </row>
    <row r="25" spans="2:5" ht="20.100000000000001" customHeight="1" x14ac:dyDescent="0.25">
      <c r="B25" s="145" t="s">
        <v>337</v>
      </c>
      <c r="C25" s="150" t="s">
        <v>338</v>
      </c>
      <c r="D25" s="150"/>
      <c r="E25" s="151"/>
    </row>
    <row r="26" spans="2:5" ht="15" customHeight="1" x14ac:dyDescent="0.25">
      <c r="B26" s="146"/>
      <c r="C26" s="152" t="s">
        <v>359</v>
      </c>
      <c r="D26" s="152"/>
      <c r="E26" s="153"/>
    </row>
    <row r="27" spans="2:5" ht="15" customHeight="1" x14ac:dyDescent="0.25">
      <c r="B27" s="146"/>
      <c r="C27" s="152" t="s">
        <v>349</v>
      </c>
      <c r="D27" s="152"/>
      <c r="E27" s="153"/>
    </row>
    <row r="28" spans="2:5" ht="39.950000000000003" customHeight="1" x14ac:dyDescent="0.25">
      <c r="B28" s="146"/>
      <c r="C28" s="152" t="s">
        <v>360</v>
      </c>
      <c r="D28" s="152"/>
      <c r="E28" s="153"/>
    </row>
    <row r="29" spans="2:5" ht="20.100000000000001" customHeight="1" x14ac:dyDescent="0.25">
      <c r="B29" s="146"/>
      <c r="C29" s="173" t="s">
        <v>339</v>
      </c>
      <c r="D29" s="173"/>
      <c r="E29" s="174"/>
    </row>
    <row r="30" spans="2:5" ht="45" customHeight="1" x14ac:dyDescent="0.25">
      <c r="B30" s="146"/>
      <c r="C30" s="140" t="s">
        <v>73</v>
      </c>
      <c r="D30" s="156" t="s">
        <v>361</v>
      </c>
      <c r="E30" s="157"/>
    </row>
    <row r="31" spans="2:5" ht="45" customHeight="1" x14ac:dyDescent="0.25">
      <c r="B31" s="146"/>
      <c r="C31" s="170" t="s">
        <v>174</v>
      </c>
      <c r="D31" s="150" t="s">
        <v>362</v>
      </c>
      <c r="E31" s="151"/>
    </row>
    <row r="32" spans="2:5" ht="30" customHeight="1" x14ac:dyDescent="0.25">
      <c r="B32" s="146"/>
      <c r="C32" s="171"/>
      <c r="D32" s="152" t="s">
        <v>363</v>
      </c>
      <c r="E32" s="153"/>
    </row>
    <row r="33" spans="2:5" ht="30" customHeight="1" x14ac:dyDescent="0.25">
      <c r="B33" s="146"/>
      <c r="C33" s="172"/>
      <c r="D33" s="154" t="s">
        <v>364</v>
      </c>
      <c r="E33" s="155"/>
    </row>
    <row r="34" spans="2:5" ht="39.950000000000003" customHeight="1" x14ac:dyDescent="0.25">
      <c r="B34" s="146"/>
      <c r="C34" s="140" t="s">
        <v>144</v>
      </c>
      <c r="D34" s="156" t="s">
        <v>365</v>
      </c>
      <c r="E34" s="157"/>
    </row>
    <row r="35" spans="2:5" ht="20.100000000000001" customHeight="1" x14ac:dyDescent="0.25">
      <c r="B35" s="146"/>
      <c r="C35" s="141" t="s">
        <v>74</v>
      </c>
      <c r="D35" s="175" t="s">
        <v>366</v>
      </c>
      <c r="E35" s="167"/>
    </row>
    <row r="36" spans="2:5" ht="20.100000000000001" customHeight="1" x14ac:dyDescent="0.25">
      <c r="B36" s="147"/>
      <c r="C36" s="165" t="s">
        <v>340</v>
      </c>
      <c r="D36" s="165"/>
      <c r="E36" s="166"/>
    </row>
    <row r="37" spans="2:5" ht="20.100000000000001" customHeight="1" x14ac:dyDescent="0.25">
      <c r="B37" s="142" t="s">
        <v>341</v>
      </c>
      <c r="C37" s="149" t="s">
        <v>367</v>
      </c>
      <c r="D37" s="149"/>
      <c r="E37" s="167"/>
    </row>
    <row r="38" spans="2:5" ht="20.100000000000001" customHeight="1" thickBot="1" x14ac:dyDescent="0.3">
      <c r="B38" s="143" t="s">
        <v>342</v>
      </c>
      <c r="C38" s="168"/>
      <c r="D38" s="168"/>
      <c r="E38" s="169"/>
    </row>
    <row r="39" spans="2:5" ht="30" customHeight="1" x14ac:dyDescent="0.3">
      <c r="B39" s="164" t="s">
        <v>358</v>
      </c>
      <c r="C39" s="164"/>
      <c r="D39" s="164"/>
      <c r="E39" s="164"/>
    </row>
  </sheetData>
  <sheetProtection sheet="1" objects="1" scenarios="1" selectLockedCells="1" selectUnlockedCells="1"/>
  <mergeCells count="41">
    <mergeCell ref="B39:E39"/>
    <mergeCell ref="C36:E36"/>
    <mergeCell ref="B25:B36"/>
    <mergeCell ref="C37:E38"/>
    <mergeCell ref="D30:E30"/>
    <mergeCell ref="D31:E31"/>
    <mergeCell ref="D32:E32"/>
    <mergeCell ref="D33:E33"/>
    <mergeCell ref="C31:C33"/>
    <mergeCell ref="C25:E25"/>
    <mergeCell ref="C26:E26"/>
    <mergeCell ref="C27:E27"/>
    <mergeCell ref="C28:E28"/>
    <mergeCell ref="C29:E29"/>
    <mergeCell ref="D35:E35"/>
    <mergeCell ref="C21:E21"/>
    <mergeCell ref="C22:E22"/>
    <mergeCell ref="C23:E23"/>
    <mergeCell ref="C24:E24"/>
    <mergeCell ref="D34:E34"/>
    <mergeCell ref="B5:E5"/>
    <mergeCell ref="B4:E4"/>
    <mergeCell ref="B3:E3"/>
    <mergeCell ref="B1:D2"/>
    <mergeCell ref="C8:E8"/>
    <mergeCell ref="B9:B12"/>
    <mergeCell ref="B14:B24"/>
    <mergeCell ref="B7:E7"/>
    <mergeCell ref="B6:E6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</mergeCells>
  <pageMargins left="0.25" right="0.25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4EB5B-A995-4C0B-A206-E61F06CE415D}">
  <dimension ref="A1:T51"/>
  <sheetViews>
    <sheetView workbookViewId="0">
      <selection activeCell="N2" sqref="N2:T2"/>
    </sheetView>
  </sheetViews>
  <sheetFormatPr defaultRowHeight="15" customHeight="1" x14ac:dyDescent="0.25"/>
  <cols>
    <col min="1" max="1" width="3.7109375" style="33" customWidth="1"/>
    <col min="2" max="2" width="22.7109375" style="33" customWidth="1"/>
    <col min="3" max="4" width="16.7109375" style="33" customWidth="1"/>
    <col min="5" max="6" width="16.7109375" style="3" customWidth="1"/>
    <col min="7" max="7" width="5.7109375" style="3" customWidth="1"/>
    <col min="8" max="8" width="31.7109375" style="3" customWidth="1"/>
    <col min="9" max="12" width="12.7109375" style="3" customWidth="1"/>
    <col min="13" max="13" width="5.7109375" style="3" customWidth="1"/>
    <col min="14" max="14" width="40.7109375" style="3" customWidth="1"/>
    <col min="15" max="15" width="9.7109375" style="3" customWidth="1"/>
    <col min="16" max="16" width="10.7109375" style="3" customWidth="1"/>
    <col min="17" max="16384" width="9.140625" style="3"/>
  </cols>
  <sheetData>
    <row r="1" spans="1:20" ht="15" customHeight="1" thickBot="1" x14ac:dyDescent="0.3">
      <c r="F1" s="33"/>
    </row>
    <row r="2" spans="1:20" ht="15" customHeight="1" x14ac:dyDescent="0.25">
      <c r="B2" s="176" t="s">
        <v>375</v>
      </c>
      <c r="C2" s="177"/>
      <c r="D2" s="178"/>
      <c r="F2" s="33"/>
      <c r="H2" s="181" t="s">
        <v>94</v>
      </c>
      <c r="I2" s="182"/>
      <c r="J2" s="182"/>
      <c r="K2" s="182"/>
      <c r="L2" s="183"/>
      <c r="N2" s="186" t="s">
        <v>195</v>
      </c>
      <c r="O2" s="187"/>
      <c r="P2" s="187"/>
      <c r="Q2" s="187"/>
      <c r="R2" s="187"/>
      <c r="S2" s="187"/>
      <c r="T2" s="188"/>
    </row>
    <row r="3" spans="1:20" ht="15" customHeight="1" thickBot="1" x14ac:dyDescent="0.3">
      <c r="B3" s="23" t="s">
        <v>75</v>
      </c>
      <c r="C3" s="24" t="s">
        <v>76</v>
      </c>
      <c r="D3" s="112">
        <v>0.45359237000000002</v>
      </c>
      <c r="F3" s="33"/>
      <c r="H3" s="68"/>
      <c r="L3" s="69"/>
      <c r="N3" s="82" t="s">
        <v>15</v>
      </c>
      <c r="O3" s="83" t="s">
        <v>134</v>
      </c>
      <c r="P3" s="83" t="s">
        <v>167</v>
      </c>
      <c r="T3" s="69"/>
    </row>
    <row r="4" spans="1:20" ht="15" customHeight="1" x14ac:dyDescent="0.25">
      <c r="B4" s="179" t="s">
        <v>77</v>
      </c>
      <c r="C4" s="24" t="s">
        <v>78</v>
      </c>
      <c r="D4" s="112">
        <v>2.5399999999999999E-2</v>
      </c>
      <c r="F4" s="33"/>
      <c r="H4" s="34" t="s">
        <v>105</v>
      </c>
      <c r="I4" s="35" t="s">
        <v>106</v>
      </c>
      <c r="J4" s="126">
        <v>1.4</v>
      </c>
      <c r="L4" s="69"/>
      <c r="N4" s="72" t="s">
        <v>129</v>
      </c>
      <c r="O4" s="52"/>
      <c r="P4" s="52"/>
      <c r="Q4" s="52"/>
      <c r="R4" s="52"/>
      <c r="S4" s="52"/>
      <c r="T4" s="73"/>
    </row>
    <row r="5" spans="1:20" ht="15" customHeight="1" x14ac:dyDescent="0.25">
      <c r="B5" s="179"/>
      <c r="C5" s="24" t="s">
        <v>79</v>
      </c>
      <c r="D5" s="112">
        <v>0.30480000000000002</v>
      </c>
      <c r="F5" s="33"/>
      <c r="G5" s="33"/>
      <c r="H5" s="4" t="s">
        <v>107</v>
      </c>
      <c r="I5" s="27" t="s">
        <v>104</v>
      </c>
      <c r="J5" s="41">
        <f>K15/(I15*L15)</f>
        <v>287.05287424704397</v>
      </c>
      <c r="L5" s="69"/>
      <c r="N5" s="74" t="s">
        <v>208</v>
      </c>
      <c r="O5" s="56" t="s">
        <v>14</v>
      </c>
      <c r="P5" s="130">
        <v>0.05</v>
      </c>
      <c r="T5" s="69"/>
    </row>
    <row r="6" spans="1:20" ht="15" customHeight="1" x14ac:dyDescent="0.25">
      <c r="B6" s="179"/>
      <c r="C6" s="24" t="s">
        <v>81</v>
      </c>
      <c r="D6" s="112">
        <v>1.6093440000000001</v>
      </c>
      <c r="F6" s="33"/>
      <c r="G6" s="33"/>
      <c r="H6" s="4" t="s">
        <v>108</v>
      </c>
      <c r="I6" s="43" t="s">
        <v>95</v>
      </c>
      <c r="J6" s="41">
        <f>J8/J5</f>
        <v>3.4163218277202069E-2</v>
      </c>
      <c r="L6" s="69"/>
      <c r="N6" s="74" t="s">
        <v>206</v>
      </c>
      <c r="O6" s="56" t="s">
        <v>14</v>
      </c>
      <c r="P6" s="130">
        <v>0.5</v>
      </c>
      <c r="T6" s="69"/>
    </row>
    <row r="7" spans="1:20" ht="15" customHeight="1" thickBot="1" x14ac:dyDescent="0.3">
      <c r="B7" s="180"/>
      <c r="C7" s="25" t="s">
        <v>83</v>
      </c>
      <c r="D7" s="113">
        <v>1.8520000000000001</v>
      </c>
      <c r="F7" s="33"/>
      <c r="G7" s="33"/>
      <c r="H7" s="7" t="s">
        <v>126</v>
      </c>
      <c r="I7" s="8" t="s">
        <v>125</v>
      </c>
      <c r="J7" s="127">
        <v>760</v>
      </c>
      <c r="L7" s="69"/>
      <c r="N7" s="74" t="s">
        <v>207</v>
      </c>
      <c r="O7" s="56" t="s">
        <v>14</v>
      </c>
      <c r="P7" s="130">
        <v>1</v>
      </c>
      <c r="T7" s="69"/>
    </row>
    <row r="8" spans="1:20" ht="15" customHeight="1" thickBot="1" x14ac:dyDescent="0.3">
      <c r="B8" s="3"/>
      <c r="C8" s="3"/>
      <c r="D8" s="3"/>
      <c r="F8" s="33"/>
      <c r="G8" s="33"/>
      <c r="H8" s="184" t="s">
        <v>96</v>
      </c>
      <c r="I8" s="29" t="s">
        <v>97</v>
      </c>
      <c r="J8" s="126">
        <v>9.8066499999999994</v>
      </c>
      <c r="L8" s="69"/>
      <c r="N8" s="72" t="s">
        <v>262</v>
      </c>
      <c r="O8" s="84"/>
      <c r="P8" s="75"/>
      <c r="Q8" s="52"/>
      <c r="R8" s="52"/>
      <c r="S8" s="52"/>
      <c r="T8" s="73"/>
    </row>
    <row r="9" spans="1:20" ht="15" customHeight="1" x14ac:dyDescent="0.25">
      <c r="A9" s="3"/>
      <c r="B9" s="36" t="s">
        <v>84</v>
      </c>
      <c r="C9" s="37" t="s">
        <v>85</v>
      </c>
      <c r="D9" s="37" t="s">
        <v>86</v>
      </c>
      <c r="E9" s="37" t="s">
        <v>87</v>
      </c>
      <c r="F9" s="38" t="s">
        <v>88</v>
      </c>
      <c r="G9" s="33"/>
      <c r="H9" s="185"/>
      <c r="I9" s="61" t="s">
        <v>192</v>
      </c>
      <c r="J9" s="63">
        <f>J8/D5</f>
        <v>32.174048556430442</v>
      </c>
      <c r="L9" s="69"/>
      <c r="N9" s="74" t="s">
        <v>210</v>
      </c>
      <c r="O9" s="56" t="s">
        <v>35</v>
      </c>
      <c r="P9" s="130">
        <v>100</v>
      </c>
      <c r="T9" s="69"/>
    </row>
    <row r="10" spans="1:20" ht="15" customHeight="1" thickBot="1" x14ac:dyDescent="0.3">
      <c r="B10" s="1" t="s">
        <v>376</v>
      </c>
      <c r="C10" s="114">
        <v>1</v>
      </c>
      <c r="D10" s="2">
        <f>C10</f>
        <v>1</v>
      </c>
      <c r="E10" s="2">
        <f>F10</f>
        <v>1.8</v>
      </c>
      <c r="F10" s="117">
        <f>9/5</f>
        <v>1.8</v>
      </c>
      <c r="G10" s="33"/>
      <c r="H10" s="7" t="s">
        <v>98</v>
      </c>
      <c r="I10" s="8" t="s">
        <v>80</v>
      </c>
      <c r="J10" s="128">
        <v>6356766</v>
      </c>
      <c r="L10" s="69"/>
      <c r="N10" s="72" t="s">
        <v>301</v>
      </c>
      <c r="O10" s="84"/>
      <c r="P10" s="75"/>
      <c r="Q10" s="52"/>
      <c r="R10" s="52"/>
      <c r="S10" s="52"/>
      <c r="T10" s="73"/>
    </row>
    <row r="11" spans="1:20" ht="15" customHeight="1" thickBot="1" x14ac:dyDescent="0.3">
      <c r="B11" s="39" t="s">
        <v>89</v>
      </c>
      <c r="C11" s="26">
        <v>0</v>
      </c>
      <c r="D11" s="115">
        <v>-273.14999999999998</v>
      </c>
      <c r="E11" s="27">
        <f>E12-C12*E10</f>
        <v>-459.66999999999996</v>
      </c>
      <c r="F11" s="28">
        <v>0</v>
      </c>
      <c r="G11" s="33"/>
      <c r="H11" s="80"/>
      <c r="I11" s="81"/>
      <c r="J11" s="81"/>
      <c r="K11" s="70"/>
      <c r="L11" s="71"/>
      <c r="N11" s="74" t="s">
        <v>300</v>
      </c>
      <c r="O11" s="56" t="s">
        <v>14</v>
      </c>
      <c r="P11" s="130">
        <v>0.9</v>
      </c>
      <c r="T11" s="69"/>
    </row>
    <row r="12" spans="1:20" ht="15" customHeight="1" thickBot="1" x14ac:dyDescent="0.3">
      <c r="A12" s="3"/>
      <c r="B12" s="40" t="s">
        <v>90</v>
      </c>
      <c r="C12" s="30">
        <f>-D11</f>
        <v>273.14999999999998</v>
      </c>
      <c r="D12" s="31">
        <v>0</v>
      </c>
      <c r="E12" s="116">
        <v>32</v>
      </c>
      <c r="F12" s="32">
        <f>C12*F10</f>
        <v>491.66999999999996</v>
      </c>
      <c r="G12" s="33"/>
      <c r="H12" s="9" t="s">
        <v>99</v>
      </c>
      <c r="I12" s="10" t="s">
        <v>84</v>
      </c>
      <c r="J12" s="11" t="s">
        <v>100</v>
      </c>
      <c r="K12" s="10" t="s">
        <v>101</v>
      </c>
      <c r="L12" s="12" t="s">
        <v>102</v>
      </c>
      <c r="N12" s="76" t="s">
        <v>198</v>
      </c>
      <c r="O12" s="56" t="s">
        <v>318</v>
      </c>
      <c r="P12" s="130">
        <v>200</v>
      </c>
      <c r="T12" s="69"/>
    </row>
    <row r="13" spans="1:20" ht="15" customHeight="1" thickBot="1" x14ac:dyDescent="0.3">
      <c r="A13" s="3"/>
      <c r="B13" s="3"/>
      <c r="C13" s="3"/>
      <c r="D13" s="3"/>
      <c r="G13" s="33"/>
      <c r="H13" s="13" t="s">
        <v>82</v>
      </c>
      <c r="I13" s="14" t="s">
        <v>93</v>
      </c>
      <c r="J13" s="15" t="s">
        <v>103</v>
      </c>
      <c r="K13" s="14" t="s">
        <v>91</v>
      </c>
      <c r="L13" s="16" t="s">
        <v>92</v>
      </c>
      <c r="N13" s="72" t="s">
        <v>263</v>
      </c>
      <c r="O13" s="84"/>
      <c r="P13" s="75"/>
      <c r="Q13" s="52"/>
      <c r="R13" s="52"/>
      <c r="S13" s="52"/>
      <c r="T13" s="73"/>
    </row>
    <row r="14" spans="1:20" ht="15" customHeight="1" x14ac:dyDescent="0.25">
      <c r="A14" s="3"/>
      <c r="B14" s="3"/>
      <c r="C14" s="3"/>
      <c r="D14" s="3"/>
      <c r="G14" s="33"/>
      <c r="H14" s="118">
        <v>-2</v>
      </c>
      <c r="I14" s="119">
        <v>301.14999999999998</v>
      </c>
      <c r="J14" s="5">
        <f t="shared" ref="J14:J21" si="0">(I15-I14)/(H15-H14)</f>
        <v>-6.5</v>
      </c>
      <c r="K14" s="17">
        <f>K15/POWER(I15/I14,J$6*1000*(H14-H15)/(I15-I14))</f>
        <v>127773.72968448341</v>
      </c>
      <c r="L14" s="18">
        <f>K14/(I14*J$5)</f>
        <v>1.4780761339453068</v>
      </c>
      <c r="N14" s="76" t="s">
        <v>293</v>
      </c>
      <c r="O14" s="56" t="s">
        <v>14</v>
      </c>
      <c r="P14" s="130">
        <v>6.5000000000000002E-2</v>
      </c>
      <c r="T14" s="69"/>
    </row>
    <row r="15" spans="1:20" ht="15" customHeight="1" x14ac:dyDescent="0.25">
      <c r="A15" s="3"/>
      <c r="B15" s="3"/>
      <c r="C15" s="3"/>
      <c r="D15" s="3"/>
      <c r="G15" s="33"/>
      <c r="H15" s="120">
        <v>0</v>
      </c>
      <c r="I15" s="121">
        <v>288.14999999999998</v>
      </c>
      <c r="J15" s="6">
        <f t="shared" si="0"/>
        <v>-6.4999999999999973</v>
      </c>
      <c r="K15" s="124">
        <v>101325</v>
      </c>
      <c r="L15" s="125">
        <v>1.2250000000000001</v>
      </c>
      <c r="N15" s="72" t="s">
        <v>315</v>
      </c>
      <c r="O15" s="84"/>
      <c r="P15" s="75"/>
      <c r="Q15" s="52"/>
      <c r="R15" s="52"/>
      <c r="S15" s="52"/>
      <c r="T15" s="73"/>
    </row>
    <row r="16" spans="1:20" ht="15" customHeight="1" x14ac:dyDescent="0.25">
      <c r="A16" s="3"/>
      <c r="B16" s="3"/>
      <c r="C16" s="3"/>
      <c r="D16" s="3"/>
      <c r="G16" s="33"/>
      <c r="H16" s="120">
        <v>11</v>
      </c>
      <c r="I16" s="121">
        <v>216.65</v>
      </c>
      <c r="J16" s="6">
        <f t="shared" si="0"/>
        <v>0</v>
      </c>
      <c r="K16" s="19">
        <f>K15*IF(I15=I16,EXP(J$6*1000*(H15-H16)/I15),POWER(I16/I15,J$6*1000*(H15-H16)/(I16-I15)))</f>
        <v>22632.040596934741</v>
      </c>
      <c r="L16" s="20">
        <f t="shared" ref="L16:L22" si="1">K16/(I16*J$5)</f>
        <v>0.36391765078818111</v>
      </c>
      <c r="N16" s="76" t="s">
        <v>209</v>
      </c>
      <c r="O16" s="56" t="s">
        <v>14</v>
      </c>
      <c r="P16" s="130">
        <v>-1.6</v>
      </c>
      <c r="T16" s="69"/>
    </row>
    <row r="17" spans="7:20" s="3" customFormat="1" ht="15" customHeight="1" x14ac:dyDescent="0.25">
      <c r="H17" s="120">
        <v>20</v>
      </c>
      <c r="I17" s="121">
        <v>216.65</v>
      </c>
      <c r="J17" s="6">
        <f t="shared" si="0"/>
        <v>1</v>
      </c>
      <c r="K17" s="19">
        <f t="shared" ref="K17:K22" si="2">K16*IF(I16=I17,EXP(J$6*1000*(H16-H17)/I16),POWER(I17/I16,J$6*1000*(H16-H17)/(I17-I16)))</f>
        <v>5474.8776606600259</v>
      </c>
      <c r="L17" s="20">
        <f t="shared" si="1"/>
        <v>8.8034687287099428E-2</v>
      </c>
      <c r="N17" s="76" t="s">
        <v>197</v>
      </c>
      <c r="O17" s="56" t="s">
        <v>14</v>
      </c>
      <c r="P17" s="130">
        <v>0.375</v>
      </c>
      <c r="T17" s="69"/>
    </row>
    <row r="18" spans="7:20" s="3" customFormat="1" ht="15" customHeight="1" x14ac:dyDescent="0.25">
      <c r="G18" s="33"/>
      <c r="H18" s="120">
        <v>32</v>
      </c>
      <c r="I18" s="121">
        <v>228.65</v>
      </c>
      <c r="J18" s="6">
        <f t="shared" si="0"/>
        <v>2.799999999999998</v>
      </c>
      <c r="K18" s="19">
        <f t="shared" si="2"/>
        <v>868.01583774936603</v>
      </c>
      <c r="L18" s="20">
        <f t="shared" si="1"/>
        <v>1.3224965380506357E-2</v>
      </c>
      <c r="N18" s="72" t="s">
        <v>316</v>
      </c>
      <c r="O18" s="84"/>
      <c r="P18" s="75"/>
      <c r="Q18" s="52"/>
      <c r="R18" s="52"/>
      <c r="S18" s="52"/>
      <c r="T18" s="73"/>
    </row>
    <row r="19" spans="7:20" s="3" customFormat="1" ht="15" customHeight="1" x14ac:dyDescent="0.25">
      <c r="H19" s="120">
        <v>47</v>
      </c>
      <c r="I19" s="121">
        <v>270.64999999999998</v>
      </c>
      <c r="J19" s="6">
        <f t="shared" si="0"/>
        <v>0</v>
      </c>
      <c r="K19" s="19">
        <f t="shared" si="2"/>
        <v>110.90578455391477</v>
      </c>
      <c r="L19" s="20">
        <f t="shared" si="1"/>
        <v>1.4275267896576864E-3</v>
      </c>
      <c r="N19" s="76" t="s">
        <v>212</v>
      </c>
      <c r="O19" s="56" t="s">
        <v>42</v>
      </c>
      <c r="P19" s="85" t="s">
        <v>213</v>
      </c>
      <c r="T19" s="69"/>
    </row>
    <row r="20" spans="7:20" s="3" customFormat="1" ht="15" customHeight="1" x14ac:dyDescent="0.25">
      <c r="H20" s="120">
        <v>51</v>
      </c>
      <c r="I20" s="121">
        <v>270.64999999999998</v>
      </c>
      <c r="J20" s="6">
        <f t="shared" si="0"/>
        <v>-2.7999999999999985</v>
      </c>
      <c r="K20" s="19">
        <f t="shared" si="2"/>
        <v>66.938535373039173</v>
      </c>
      <c r="L20" s="20">
        <f t="shared" si="1"/>
        <v>8.6160115894594357E-4</v>
      </c>
      <c r="N20" s="68"/>
      <c r="P20" s="130">
        <v>0</v>
      </c>
      <c r="Q20" s="130">
        <v>0.25</v>
      </c>
      <c r="T20" s="69"/>
    </row>
    <row r="21" spans="7:20" s="3" customFormat="1" ht="15" customHeight="1" x14ac:dyDescent="0.25">
      <c r="H21" s="120">
        <v>71</v>
      </c>
      <c r="I21" s="121">
        <v>214.65</v>
      </c>
      <c r="J21" s="6">
        <f t="shared" si="0"/>
        <v>-2</v>
      </c>
      <c r="K21" s="19">
        <f t="shared" si="2"/>
        <v>3.9563927545828705</v>
      </c>
      <c r="L21" s="20">
        <f t="shared" si="1"/>
        <v>6.421058183749646E-5</v>
      </c>
      <c r="N21" s="68"/>
      <c r="P21" s="130">
        <v>0.5</v>
      </c>
      <c r="Q21" s="130">
        <v>0.25</v>
      </c>
      <c r="T21" s="69"/>
    </row>
    <row r="22" spans="7:20" s="3" customFormat="1" ht="15" customHeight="1" thickBot="1" x14ac:dyDescent="0.3">
      <c r="H22" s="122">
        <v>80</v>
      </c>
      <c r="I22" s="123">
        <v>196.65</v>
      </c>
      <c r="J22" s="62" t="s">
        <v>3</v>
      </c>
      <c r="K22" s="21">
        <f t="shared" si="2"/>
        <v>0.88627239130029845</v>
      </c>
      <c r="L22" s="22">
        <f t="shared" si="1"/>
        <v>1.5700423605515586E-5</v>
      </c>
      <c r="N22" s="68"/>
      <c r="P22" s="130">
        <v>1</v>
      </c>
      <c r="Q22" s="130">
        <v>0.11</v>
      </c>
      <c r="T22" s="69"/>
    </row>
    <row r="23" spans="7:20" s="3" customFormat="1" ht="15" customHeight="1" x14ac:dyDescent="0.25">
      <c r="N23" s="68"/>
      <c r="P23" s="130">
        <v>1.1499999999999999</v>
      </c>
      <c r="Q23" s="130">
        <v>0</v>
      </c>
      <c r="T23" s="69"/>
    </row>
    <row r="24" spans="7:20" s="3" customFormat="1" ht="15" customHeight="1" x14ac:dyDescent="0.25">
      <c r="N24" s="76" t="s">
        <v>194</v>
      </c>
      <c r="O24" s="56" t="s">
        <v>14</v>
      </c>
      <c r="P24" s="85" t="s">
        <v>193</v>
      </c>
      <c r="Q24" s="130">
        <v>0.5</v>
      </c>
      <c r="R24" s="130">
        <v>1</v>
      </c>
      <c r="S24" s="130">
        <v>1.1499999999999999</v>
      </c>
      <c r="T24" s="131">
        <v>2</v>
      </c>
    </row>
    <row r="25" spans="7:20" s="3" customFormat="1" ht="15" customHeight="1" x14ac:dyDescent="0.25">
      <c r="N25" s="68"/>
      <c r="P25" s="130">
        <v>0</v>
      </c>
      <c r="Q25" s="130">
        <v>0.95</v>
      </c>
      <c r="R25" s="130">
        <v>0.9</v>
      </c>
      <c r="S25" s="130">
        <v>1</v>
      </c>
      <c r="T25" s="131">
        <v>1</v>
      </c>
    </row>
    <row r="26" spans="7:20" s="3" customFormat="1" ht="15" customHeight="1" x14ac:dyDescent="0.25">
      <c r="N26" s="68"/>
      <c r="P26" s="130">
        <v>0.11</v>
      </c>
      <c r="Q26" s="130">
        <v>0.99</v>
      </c>
      <c r="R26" s="130">
        <v>1</v>
      </c>
      <c r="S26" s="130">
        <v>0.9</v>
      </c>
      <c r="T26" s="131">
        <v>0.83</v>
      </c>
    </row>
    <row r="27" spans="7:20" s="3" customFormat="1" ht="15" customHeight="1" x14ac:dyDescent="0.25">
      <c r="N27" s="68"/>
      <c r="P27" s="130">
        <v>0.25</v>
      </c>
      <c r="Q27" s="130">
        <v>1</v>
      </c>
      <c r="R27" s="130">
        <v>0.9</v>
      </c>
      <c r="S27" s="130">
        <v>0.8</v>
      </c>
      <c r="T27" s="131">
        <v>0.71</v>
      </c>
    </row>
    <row r="28" spans="7:20" s="3" customFormat="1" ht="15" customHeight="1" x14ac:dyDescent="0.25">
      <c r="N28" s="68"/>
      <c r="P28" s="130">
        <v>1</v>
      </c>
      <c r="Q28" s="130">
        <v>-0.5</v>
      </c>
      <c r="R28" s="130">
        <v>-0.5</v>
      </c>
      <c r="S28" s="130">
        <v>-0.5</v>
      </c>
      <c r="T28" s="131">
        <v>-0.5</v>
      </c>
    </row>
    <row r="29" spans="7:20" s="3" customFormat="1" ht="15" customHeight="1" x14ac:dyDescent="0.25">
      <c r="N29" s="72" t="s">
        <v>314</v>
      </c>
      <c r="O29" s="84"/>
      <c r="P29" s="75"/>
      <c r="Q29" s="52"/>
      <c r="R29" s="52"/>
      <c r="S29" s="52"/>
      <c r="T29" s="73"/>
    </row>
    <row r="30" spans="7:20" s="3" customFormat="1" ht="15" customHeight="1" x14ac:dyDescent="0.25">
      <c r="N30" s="74" t="s">
        <v>211</v>
      </c>
      <c r="O30" s="56" t="s">
        <v>42</v>
      </c>
      <c r="P30" s="130">
        <v>0.01</v>
      </c>
      <c r="T30" s="69"/>
    </row>
    <row r="31" spans="7:20" s="3" customFormat="1" ht="15" customHeight="1" x14ac:dyDescent="0.25">
      <c r="N31" s="72" t="s">
        <v>26</v>
      </c>
      <c r="O31" s="84"/>
      <c r="P31" s="75"/>
      <c r="Q31" s="52"/>
      <c r="R31" s="52"/>
      <c r="S31" s="52"/>
      <c r="T31" s="73"/>
    </row>
    <row r="32" spans="7:20" s="3" customFormat="1" ht="15" customHeight="1" x14ac:dyDescent="0.25">
      <c r="N32" s="76" t="s">
        <v>43</v>
      </c>
      <c r="O32" s="56" t="s">
        <v>14</v>
      </c>
      <c r="P32" s="130">
        <v>0.12</v>
      </c>
      <c r="T32" s="69"/>
    </row>
    <row r="33" spans="14:20" s="3" customFormat="1" ht="15" customHeight="1" x14ac:dyDescent="0.25">
      <c r="N33" s="72" t="s">
        <v>264</v>
      </c>
      <c r="O33" s="84"/>
      <c r="P33" s="75"/>
      <c r="Q33" s="52"/>
      <c r="R33" s="52"/>
      <c r="S33" s="52"/>
      <c r="T33" s="73"/>
    </row>
    <row r="34" spans="14:20" s="3" customFormat="1" ht="15" customHeight="1" x14ac:dyDescent="0.25">
      <c r="N34" s="76" t="s">
        <v>237</v>
      </c>
      <c r="O34" s="56" t="s">
        <v>14</v>
      </c>
      <c r="P34" s="130">
        <v>0.05</v>
      </c>
      <c r="T34" s="69"/>
    </row>
    <row r="35" spans="14:20" s="3" customFormat="1" ht="15" customHeight="1" x14ac:dyDescent="0.25">
      <c r="N35" s="74" t="s">
        <v>246</v>
      </c>
      <c r="O35" s="56" t="s">
        <v>14</v>
      </c>
      <c r="P35" s="130">
        <v>1</v>
      </c>
      <c r="T35" s="69"/>
    </row>
    <row r="36" spans="14:20" s="3" customFormat="1" ht="15" customHeight="1" x14ac:dyDescent="0.25">
      <c r="N36" s="72" t="s">
        <v>275</v>
      </c>
      <c r="O36" s="84"/>
      <c r="P36" s="75"/>
      <c r="Q36" s="52"/>
      <c r="R36" s="52"/>
      <c r="S36" s="52"/>
      <c r="T36" s="73"/>
    </row>
    <row r="37" spans="14:20" s="3" customFormat="1" ht="15" customHeight="1" x14ac:dyDescent="0.25">
      <c r="N37" s="76" t="s">
        <v>254</v>
      </c>
      <c r="O37" s="56" t="s">
        <v>14</v>
      </c>
      <c r="P37" s="130">
        <v>1</v>
      </c>
      <c r="T37" s="69"/>
    </row>
    <row r="38" spans="14:20" s="3" customFormat="1" ht="15" customHeight="1" x14ac:dyDescent="0.25">
      <c r="N38" s="74" t="s">
        <v>255</v>
      </c>
      <c r="O38" s="56" t="s">
        <v>14</v>
      </c>
      <c r="P38" s="130">
        <v>0.05</v>
      </c>
      <c r="T38" s="69"/>
    </row>
    <row r="39" spans="14:20" s="3" customFormat="1" ht="15" customHeight="1" x14ac:dyDescent="0.25">
      <c r="N39" s="72" t="s">
        <v>0</v>
      </c>
      <c r="O39" s="84"/>
      <c r="P39" s="75"/>
      <c r="Q39" s="52"/>
      <c r="R39" s="52"/>
      <c r="S39" s="52"/>
      <c r="T39" s="73"/>
    </row>
    <row r="40" spans="14:20" s="3" customFormat="1" ht="15" customHeight="1" x14ac:dyDescent="0.25">
      <c r="N40" s="76" t="s">
        <v>45</v>
      </c>
      <c r="O40" s="56" t="s">
        <v>42</v>
      </c>
      <c r="P40" s="130">
        <v>0.01</v>
      </c>
      <c r="T40" s="69"/>
    </row>
    <row r="41" spans="14:20" s="3" customFormat="1" ht="15" customHeight="1" x14ac:dyDescent="0.25">
      <c r="N41" s="72" t="s">
        <v>279</v>
      </c>
      <c r="O41" s="84"/>
      <c r="P41" s="75"/>
      <c r="Q41" s="52"/>
      <c r="R41" s="52"/>
      <c r="S41" s="52"/>
      <c r="T41" s="73"/>
    </row>
    <row r="42" spans="14:20" s="3" customFormat="1" ht="15" customHeight="1" x14ac:dyDescent="0.25">
      <c r="N42" s="76" t="s">
        <v>274</v>
      </c>
      <c r="O42" s="56" t="s">
        <v>14</v>
      </c>
      <c r="P42" s="85" t="s">
        <v>213</v>
      </c>
      <c r="T42" s="69"/>
    </row>
    <row r="43" spans="14:20" s="3" customFormat="1" ht="15" customHeight="1" x14ac:dyDescent="0.25">
      <c r="N43" s="68"/>
      <c r="P43" s="130">
        <v>21</v>
      </c>
      <c r="Q43" s="130">
        <v>0.98</v>
      </c>
      <c r="T43" s="69"/>
    </row>
    <row r="44" spans="14:20" s="3" customFormat="1" ht="15" customHeight="1" x14ac:dyDescent="0.25">
      <c r="N44" s="68"/>
      <c r="P44" s="130">
        <v>31</v>
      </c>
      <c r="Q44" s="130">
        <v>0.94599999999999995</v>
      </c>
      <c r="T44" s="69"/>
    </row>
    <row r="45" spans="14:20" s="3" customFormat="1" ht="15" customHeight="1" x14ac:dyDescent="0.25">
      <c r="N45" s="68"/>
      <c r="P45" s="130">
        <v>42</v>
      </c>
      <c r="Q45" s="130">
        <v>0.93500000000000005</v>
      </c>
      <c r="T45" s="69"/>
    </row>
    <row r="46" spans="14:20" s="3" customFormat="1" ht="15" customHeight="1" x14ac:dyDescent="0.25">
      <c r="N46" s="68"/>
      <c r="P46" s="130">
        <v>90</v>
      </c>
      <c r="Q46" s="130">
        <v>0.90500000000000003</v>
      </c>
      <c r="T46" s="69"/>
    </row>
    <row r="47" spans="14:20" s="3" customFormat="1" ht="15" customHeight="1" x14ac:dyDescent="0.25">
      <c r="N47" s="72" t="s">
        <v>4</v>
      </c>
      <c r="O47" s="84"/>
      <c r="P47" s="75"/>
      <c r="Q47" s="52"/>
      <c r="R47" s="52"/>
      <c r="S47" s="52"/>
      <c r="T47" s="73"/>
    </row>
    <row r="48" spans="14:20" s="3" customFormat="1" ht="15" customHeight="1" x14ac:dyDescent="0.25">
      <c r="N48" s="76" t="s">
        <v>283</v>
      </c>
      <c r="O48" s="56" t="s">
        <v>286</v>
      </c>
      <c r="P48" s="130">
        <v>2.3E-2</v>
      </c>
      <c r="T48" s="69"/>
    </row>
    <row r="49" spans="2:20" ht="15" customHeight="1" x14ac:dyDescent="0.25">
      <c r="B49" s="3"/>
      <c r="C49" s="3"/>
      <c r="D49" s="3"/>
      <c r="N49" s="77" t="s">
        <v>284</v>
      </c>
      <c r="O49" s="86" t="s">
        <v>286</v>
      </c>
      <c r="P49" s="132">
        <v>0.01</v>
      </c>
      <c r="Q49" s="78"/>
      <c r="R49" s="78"/>
      <c r="S49" s="78"/>
      <c r="T49" s="79"/>
    </row>
    <row r="50" spans="2:20" ht="15" customHeight="1" x14ac:dyDescent="0.25">
      <c r="B50" s="3"/>
      <c r="C50" s="3"/>
      <c r="D50" s="3"/>
    </row>
    <row r="51" spans="2:20" ht="15" customHeight="1" x14ac:dyDescent="0.25">
      <c r="B51" s="3"/>
      <c r="C51" s="3"/>
      <c r="D51" s="3"/>
    </row>
  </sheetData>
  <sheetProtection sheet="1" objects="1" scenarios="1"/>
  <mergeCells count="5">
    <mergeCell ref="B2:D2"/>
    <mergeCell ref="B4:B7"/>
    <mergeCell ref="H2:L2"/>
    <mergeCell ref="H8:H9"/>
    <mergeCell ref="N2:T2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168EF-5CB5-4515-80E4-B1EB4D6AB552}">
  <dimension ref="B2:J168"/>
  <sheetViews>
    <sheetView workbookViewId="0">
      <selection activeCell="B6" sqref="B6:D6"/>
    </sheetView>
  </sheetViews>
  <sheetFormatPr defaultRowHeight="15" customHeight="1" x14ac:dyDescent="0.25"/>
  <cols>
    <col min="1" max="1" width="3.7109375" style="3" customWidth="1"/>
    <col min="2" max="2" width="8.7109375" style="3" customWidth="1"/>
    <col min="3" max="5" width="9.7109375" style="3" customWidth="1"/>
    <col min="6" max="6" width="3.7109375" style="3" customWidth="1"/>
    <col min="7" max="16384" width="9.140625" style="3"/>
  </cols>
  <sheetData>
    <row r="2" spans="2:10" ht="15" customHeight="1" x14ac:dyDescent="0.25">
      <c r="B2" s="87" t="s">
        <v>199</v>
      </c>
      <c r="C2" s="189" t="s">
        <v>296</v>
      </c>
      <c r="D2" s="190"/>
      <c r="E2" s="190"/>
      <c r="F2" s="190"/>
      <c r="G2" s="190"/>
      <c r="H2" s="190"/>
      <c r="I2" s="190"/>
      <c r="J2" s="191"/>
    </row>
    <row r="3" spans="2:10" ht="15" customHeight="1" x14ac:dyDescent="0.25">
      <c r="B3" s="88" t="s">
        <v>200</v>
      </c>
      <c r="C3" s="192" t="s">
        <v>297</v>
      </c>
      <c r="D3" s="193"/>
      <c r="E3" s="193"/>
      <c r="F3" s="193"/>
      <c r="G3" s="193"/>
      <c r="H3" s="193"/>
      <c r="I3" s="193"/>
      <c r="J3" s="194"/>
    </row>
    <row r="4" spans="2:10" ht="15" customHeight="1" x14ac:dyDescent="0.25">
      <c r="B4" s="89" t="s">
        <v>201</v>
      </c>
      <c r="C4" s="195" t="s">
        <v>298</v>
      </c>
      <c r="D4" s="196"/>
      <c r="E4" s="196"/>
      <c r="F4" s="196"/>
      <c r="G4" s="196"/>
      <c r="H4" s="196"/>
      <c r="I4" s="196"/>
      <c r="J4" s="197"/>
    </row>
    <row r="6" spans="2:10" ht="15" customHeight="1" x14ac:dyDescent="0.25">
      <c r="B6" s="201" t="s">
        <v>205</v>
      </c>
      <c r="C6" s="202"/>
      <c r="D6" s="202"/>
      <c r="E6" s="90" t="s">
        <v>324</v>
      </c>
    </row>
    <row r="7" spans="2:10" ht="15" customHeight="1" x14ac:dyDescent="0.25">
      <c r="B7" s="200" t="s">
        <v>152</v>
      </c>
      <c r="C7" s="91" t="s">
        <v>321</v>
      </c>
      <c r="D7" s="133">
        <v>1</v>
      </c>
      <c r="E7" s="203">
        <f>-(1/D8)^(1/D9)+D7</f>
        <v>7.8122088322021153</v>
      </c>
    </row>
    <row r="8" spans="2:10" ht="15" customHeight="1" x14ac:dyDescent="0.25">
      <c r="B8" s="198"/>
      <c r="C8" s="3" t="s">
        <v>320</v>
      </c>
      <c r="D8" s="130">
        <v>-7.4999999999999997E-2</v>
      </c>
      <c r="E8" s="204"/>
    </row>
    <row r="9" spans="2:10" ht="15" customHeight="1" x14ac:dyDescent="0.25">
      <c r="B9" s="199"/>
      <c r="C9" s="78" t="s">
        <v>202</v>
      </c>
      <c r="D9" s="132">
        <v>1.35</v>
      </c>
      <c r="E9" s="205"/>
    </row>
    <row r="10" spans="2:10" ht="15" customHeight="1" x14ac:dyDescent="0.25">
      <c r="B10" s="198" t="s">
        <v>153</v>
      </c>
      <c r="C10" s="91" t="s">
        <v>322</v>
      </c>
      <c r="D10" s="130">
        <v>5</v>
      </c>
      <c r="E10" s="204">
        <f>0.5*(-SQRT(D12^2-4*D11*D13)-D12)/D11</f>
        <v>10.20346749542027</v>
      </c>
    </row>
    <row r="11" spans="2:10" ht="15" customHeight="1" x14ac:dyDescent="0.25">
      <c r="B11" s="198"/>
      <c r="C11" s="3" t="s">
        <v>24</v>
      </c>
      <c r="D11" s="130">
        <v>-8.3999999999999995E-3</v>
      </c>
      <c r="E11" s="204"/>
    </row>
    <row r="12" spans="2:10" ht="15" customHeight="1" x14ac:dyDescent="0.25">
      <c r="B12" s="198"/>
      <c r="C12" s="3" t="s">
        <v>25</v>
      </c>
      <c r="D12" s="130">
        <v>-2.8E-3</v>
      </c>
      <c r="E12" s="204"/>
    </row>
    <row r="13" spans="2:10" ht="15" customHeight="1" x14ac:dyDescent="0.25">
      <c r="B13" s="198"/>
      <c r="C13" s="3" t="s">
        <v>203</v>
      </c>
      <c r="D13" s="130">
        <v>0.90310000000000001</v>
      </c>
      <c r="E13" s="204"/>
    </row>
    <row r="14" spans="2:10" ht="15" customHeight="1" x14ac:dyDescent="0.25">
      <c r="B14" s="199"/>
      <c r="C14" s="78" t="s">
        <v>204</v>
      </c>
      <c r="D14" s="132">
        <v>0.89</v>
      </c>
      <c r="E14" s="205"/>
    </row>
    <row r="16" spans="2:10" ht="15" customHeight="1" x14ac:dyDescent="0.25">
      <c r="B16" s="92" t="s">
        <v>7</v>
      </c>
      <c r="C16" s="93" t="s">
        <v>151</v>
      </c>
      <c r="D16" s="94" t="s">
        <v>152</v>
      </c>
      <c r="E16" s="95" t="s">
        <v>153</v>
      </c>
    </row>
    <row r="17" spans="2:5" ht="15" customHeight="1" x14ac:dyDescent="0.25">
      <c r="B17" s="96">
        <v>0</v>
      </c>
      <c r="C17" s="109">
        <v>1</v>
      </c>
      <c r="D17" s="110">
        <f>1+IF(B17&lt;=D$7,0,D$8*(B17-D$7)^D$9)</f>
        <v>1</v>
      </c>
      <c r="E17" s="111">
        <f>IF(B17&lt;=D$10,D17,(D$11*B17^2+D$12*B17+D$13)/D$14)</f>
        <v>1</v>
      </c>
    </row>
    <row r="18" spans="2:5" ht="15" customHeight="1" x14ac:dyDescent="0.25">
      <c r="B18" s="96">
        <f>B17+0.1</f>
        <v>0.1</v>
      </c>
      <c r="C18" s="97">
        <v>1</v>
      </c>
      <c r="D18" s="66">
        <f t="shared" ref="D18:D81" si="0">1+IF(B18&lt;=D$7,0,D$8*(B18-D$7)^D$9)</f>
        <v>1</v>
      </c>
      <c r="E18" s="98">
        <f t="shared" ref="E18:E81" si="1">IF(B18&lt;=D$10,D18,(D$11*B18^2+D$12*B18+D$13)/D$14)</f>
        <v>1</v>
      </c>
    </row>
    <row r="19" spans="2:5" ht="15" customHeight="1" x14ac:dyDescent="0.25">
      <c r="B19" s="96">
        <f t="shared" ref="B19:B83" si="2">B18+0.1</f>
        <v>0.2</v>
      </c>
      <c r="C19" s="97">
        <v>1</v>
      </c>
      <c r="D19" s="66">
        <f t="shared" si="0"/>
        <v>1</v>
      </c>
      <c r="E19" s="98">
        <f t="shared" si="1"/>
        <v>1</v>
      </c>
    </row>
    <row r="20" spans="2:5" ht="15" customHeight="1" x14ac:dyDescent="0.25">
      <c r="B20" s="96">
        <f t="shared" si="2"/>
        <v>0.30000000000000004</v>
      </c>
      <c r="C20" s="97">
        <v>1</v>
      </c>
      <c r="D20" s="66">
        <f t="shared" si="0"/>
        <v>1</v>
      </c>
      <c r="E20" s="98">
        <f t="shared" si="1"/>
        <v>1</v>
      </c>
    </row>
    <row r="21" spans="2:5" ht="15" customHeight="1" x14ac:dyDescent="0.25">
      <c r="B21" s="96">
        <f t="shared" si="2"/>
        <v>0.4</v>
      </c>
      <c r="C21" s="97">
        <v>1</v>
      </c>
      <c r="D21" s="66">
        <f t="shared" si="0"/>
        <v>1</v>
      </c>
      <c r="E21" s="98">
        <f t="shared" si="1"/>
        <v>1</v>
      </c>
    </row>
    <row r="22" spans="2:5" ht="15" customHeight="1" x14ac:dyDescent="0.25">
      <c r="B22" s="96">
        <f t="shared" si="2"/>
        <v>0.5</v>
      </c>
      <c r="C22" s="97">
        <v>1</v>
      </c>
      <c r="D22" s="66">
        <f t="shared" si="0"/>
        <v>1</v>
      </c>
      <c r="E22" s="98">
        <f t="shared" si="1"/>
        <v>1</v>
      </c>
    </row>
    <row r="23" spans="2:5" ht="15" customHeight="1" x14ac:dyDescent="0.25">
      <c r="B23" s="96">
        <f t="shared" si="2"/>
        <v>0.6</v>
      </c>
      <c r="C23" s="97">
        <v>1</v>
      </c>
      <c r="D23" s="66">
        <f t="shared" si="0"/>
        <v>1</v>
      </c>
      <c r="E23" s="98">
        <f t="shared" si="1"/>
        <v>1</v>
      </c>
    </row>
    <row r="24" spans="2:5" ht="15" customHeight="1" x14ac:dyDescent="0.25">
      <c r="B24" s="96">
        <f t="shared" si="2"/>
        <v>0.7</v>
      </c>
      <c r="C24" s="97">
        <v>1</v>
      </c>
      <c r="D24" s="66">
        <f t="shared" si="0"/>
        <v>1</v>
      </c>
      <c r="E24" s="98">
        <f t="shared" si="1"/>
        <v>1</v>
      </c>
    </row>
    <row r="25" spans="2:5" ht="15" customHeight="1" x14ac:dyDescent="0.25">
      <c r="B25" s="96">
        <f t="shared" si="2"/>
        <v>0.79999999999999993</v>
      </c>
      <c r="C25" s="97">
        <v>1</v>
      </c>
      <c r="D25" s="66">
        <f t="shared" si="0"/>
        <v>1</v>
      </c>
      <c r="E25" s="98">
        <f t="shared" si="1"/>
        <v>1</v>
      </c>
    </row>
    <row r="26" spans="2:5" ht="15" customHeight="1" x14ac:dyDescent="0.25">
      <c r="B26" s="96">
        <f t="shared" si="2"/>
        <v>0.89999999999999991</v>
      </c>
      <c r="C26" s="97">
        <v>1</v>
      </c>
      <c r="D26" s="66">
        <f t="shared" si="0"/>
        <v>1</v>
      </c>
      <c r="E26" s="98">
        <f t="shared" si="1"/>
        <v>1</v>
      </c>
    </row>
    <row r="27" spans="2:5" ht="15" customHeight="1" x14ac:dyDescent="0.25">
      <c r="B27" s="96">
        <f t="shared" si="2"/>
        <v>0.99999999999999989</v>
      </c>
      <c r="C27" s="97">
        <v>1</v>
      </c>
      <c r="D27" s="66">
        <f t="shared" si="0"/>
        <v>1</v>
      </c>
      <c r="E27" s="98">
        <f t="shared" si="1"/>
        <v>1</v>
      </c>
    </row>
    <row r="28" spans="2:5" ht="15" customHeight="1" x14ac:dyDescent="0.25">
      <c r="B28" s="96">
        <f t="shared" si="2"/>
        <v>1.0999999999999999</v>
      </c>
      <c r="C28" s="97">
        <v>1</v>
      </c>
      <c r="D28" s="66">
        <f t="shared" si="0"/>
        <v>0.99664987305886776</v>
      </c>
      <c r="E28" s="98">
        <f t="shared" si="1"/>
        <v>0.99664987305886776</v>
      </c>
    </row>
    <row r="29" spans="2:5" ht="15" customHeight="1" x14ac:dyDescent="0.25">
      <c r="B29" s="96">
        <f t="shared" si="2"/>
        <v>1.2</v>
      </c>
      <c r="C29" s="97">
        <v>1</v>
      </c>
      <c r="D29" s="66">
        <f t="shared" si="0"/>
        <v>0.99146012020862273</v>
      </c>
      <c r="E29" s="98">
        <f t="shared" si="1"/>
        <v>0.99146012020862273</v>
      </c>
    </row>
    <row r="30" spans="2:5" ht="15" customHeight="1" x14ac:dyDescent="0.25">
      <c r="B30" s="96">
        <f t="shared" si="2"/>
        <v>1.3</v>
      </c>
      <c r="C30" s="97">
        <v>1</v>
      </c>
      <c r="D30" s="66">
        <f t="shared" si="0"/>
        <v>0.98523698852701358</v>
      </c>
      <c r="E30" s="98">
        <f t="shared" si="1"/>
        <v>0.98523698852701358</v>
      </c>
    </row>
    <row r="31" spans="2:5" ht="15" customHeight="1" x14ac:dyDescent="0.25">
      <c r="B31" s="96">
        <f t="shared" si="2"/>
        <v>1.4000000000000001</v>
      </c>
      <c r="C31" s="97">
        <v>1</v>
      </c>
      <c r="D31" s="66">
        <f t="shared" si="0"/>
        <v>0.97823081091174213</v>
      </c>
      <c r="E31" s="98">
        <f t="shared" si="1"/>
        <v>0.97823081091174213</v>
      </c>
    </row>
    <row r="32" spans="2:5" ht="15" customHeight="1" x14ac:dyDescent="0.25">
      <c r="B32" s="96">
        <f t="shared" si="2"/>
        <v>1.5000000000000002</v>
      </c>
      <c r="C32" s="97">
        <v>1</v>
      </c>
      <c r="D32" s="66">
        <f t="shared" si="0"/>
        <v>0.97057809632887182</v>
      </c>
      <c r="E32" s="98">
        <f t="shared" si="1"/>
        <v>0.97057809632887182</v>
      </c>
    </row>
    <row r="33" spans="2:5" ht="15" customHeight="1" x14ac:dyDescent="0.25">
      <c r="B33" s="96">
        <f t="shared" si="2"/>
        <v>1.6000000000000003</v>
      </c>
      <c r="C33" s="97">
        <v>1</v>
      </c>
      <c r="D33" s="66">
        <f t="shared" si="0"/>
        <v>0.9623672936717379</v>
      </c>
      <c r="E33" s="98">
        <f t="shared" si="1"/>
        <v>0.9623672936717379</v>
      </c>
    </row>
    <row r="34" spans="2:5" ht="15" customHeight="1" x14ac:dyDescent="0.25">
      <c r="B34" s="96">
        <f t="shared" si="2"/>
        <v>1.7000000000000004</v>
      </c>
      <c r="C34" s="97">
        <v>1</v>
      </c>
      <c r="D34" s="66">
        <f t="shared" si="0"/>
        <v>0.95366132436832141</v>
      </c>
      <c r="E34" s="98">
        <f t="shared" si="1"/>
        <v>0.95366132436832141</v>
      </c>
    </row>
    <row r="35" spans="2:5" ht="15" customHeight="1" x14ac:dyDescent="0.25">
      <c r="B35" s="96">
        <f t="shared" si="2"/>
        <v>1.8000000000000005</v>
      </c>
      <c r="C35" s="97">
        <v>1</v>
      </c>
      <c r="D35" s="66">
        <f t="shared" si="0"/>
        <v>0.94450769739887674</v>
      </c>
      <c r="E35" s="98">
        <f t="shared" si="1"/>
        <v>0.94450769739887674</v>
      </c>
    </row>
    <row r="36" spans="2:5" ht="15" customHeight="1" x14ac:dyDescent="0.25">
      <c r="B36" s="96">
        <f t="shared" si="2"/>
        <v>1.9000000000000006</v>
      </c>
      <c r="C36" s="97">
        <v>1</v>
      </c>
      <c r="D36" s="66">
        <f t="shared" si="0"/>
        <v>0.93494380613593364</v>
      </c>
      <c r="E36" s="98">
        <f t="shared" si="1"/>
        <v>0.93494380613593364</v>
      </c>
    </row>
    <row r="37" spans="2:5" ht="15" customHeight="1" x14ac:dyDescent="0.25">
      <c r="B37" s="96">
        <f t="shared" si="2"/>
        <v>2.0000000000000004</v>
      </c>
      <c r="C37" s="97">
        <v>1</v>
      </c>
      <c r="D37" s="66">
        <f t="shared" si="0"/>
        <v>0.92499999999999993</v>
      </c>
      <c r="E37" s="98">
        <f t="shared" si="1"/>
        <v>0.92499999999999993</v>
      </c>
    </row>
    <row r="38" spans="2:5" ht="15" customHeight="1" x14ac:dyDescent="0.25">
      <c r="B38" s="96">
        <f t="shared" si="2"/>
        <v>2.1000000000000005</v>
      </c>
      <c r="C38" s="97">
        <v>1</v>
      </c>
      <c r="D38" s="66">
        <f t="shared" si="0"/>
        <v>0.91470150111542525</v>
      </c>
      <c r="E38" s="98">
        <f t="shared" si="1"/>
        <v>0.91470150111542525</v>
      </c>
    </row>
    <row r="39" spans="2:5" ht="15" customHeight="1" x14ac:dyDescent="0.25">
      <c r="B39" s="96">
        <f t="shared" si="2"/>
        <v>2.2000000000000006</v>
      </c>
      <c r="C39" s="97">
        <v>1</v>
      </c>
      <c r="D39" s="66">
        <f t="shared" si="0"/>
        <v>0.90406966842905723</v>
      </c>
      <c r="E39" s="98">
        <f t="shared" si="1"/>
        <v>0.90406966842905723</v>
      </c>
    </row>
    <row r="40" spans="2:5" ht="15" customHeight="1" x14ac:dyDescent="0.25">
      <c r="B40" s="96">
        <f t="shared" si="2"/>
        <v>2.3000000000000007</v>
      </c>
      <c r="C40" s="97">
        <v>1</v>
      </c>
      <c r="D40" s="66">
        <f t="shared" si="0"/>
        <v>0.89312286853743617</v>
      </c>
      <c r="E40" s="98">
        <f t="shared" si="1"/>
        <v>0.89312286853743617</v>
      </c>
    </row>
    <row r="41" spans="2:5" ht="15" customHeight="1" x14ac:dyDescent="0.25">
      <c r="B41" s="96">
        <f t="shared" si="2"/>
        <v>2.4000000000000008</v>
      </c>
      <c r="C41" s="97">
        <v>1</v>
      </c>
      <c r="D41" s="66">
        <f t="shared" si="0"/>
        <v>0.88187709703548767</v>
      </c>
      <c r="E41" s="98">
        <f t="shared" si="1"/>
        <v>0.88187709703548767</v>
      </c>
    </row>
    <row r="42" spans="2:5" ht="15" customHeight="1" x14ac:dyDescent="0.25">
      <c r="B42" s="96">
        <f t="shared" si="2"/>
        <v>2.5000000000000009</v>
      </c>
      <c r="C42" s="97">
        <v>1</v>
      </c>
      <c r="D42" s="66">
        <f t="shared" si="0"/>
        <v>0.87034643490041297</v>
      </c>
      <c r="E42" s="98">
        <f t="shared" si="1"/>
        <v>0.87034643490041297</v>
      </c>
    </row>
    <row r="43" spans="2:5" ht="15" customHeight="1" x14ac:dyDescent="0.25">
      <c r="B43" s="96">
        <f t="shared" si="2"/>
        <v>2.600000000000001</v>
      </c>
      <c r="C43" s="97">
        <v>1</v>
      </c>
      <c r="D43" s="66">
        <f t="shared" si="0"/>
        <v>0.85854339197064411</v>
      </c>
      <c r="E43" s="98">
        <f t="shared" si="1"/>
        <v>0.85854339197064411</v>
      </c>
    </row>
    <row r="44" spans="2:5" ht="15" customHeight="1" x14ac:dyDescent="0.25">
      <c r="B44" s="96">
        <f t="shared" si="2"/>
        <v>2.7000000000000011</v>
      </c>
      <c r="C44" s="97">
        <v>1</v>
      </c>
      <c r="D44" s="66">
        <f t="shared" si="0"/>
        <v>0.84647917087142832</v>
      </c>
      <c r="E44" s="98">
        <f t="shared" si="1"/>
        <v>0.84647917087142832</v>
      </c>
    </row>
    <row r="45" spans="2:5" ht="15" customHeight="1" x14ac:dyDescent="0.25">
      <c r="B45" s="96">
        <f t="shared" si="2"/>
        <v>2.8000000000000012</v>
      </c>
      <c r="C45" s="97">
        <v>1</v>
      </c>
      <c r="D45" s="66">
        <f t="shared" si="0"/>
        <v>0.83416387347522425</v>
      </c>
      <c r="E45" s="98">
        <f t="shared" si="1"/>
        <v>0.83416387347522425</v>
      </c>
    </row>
    <row r="46" spans="2:5" ht="15" customHeight="1" x14ac:dyDescent="0.25">
      <c r="B46" s="96">
        <f t="shared" si="2"/>
        <v>2.9000000000000012</v>
      </c>
      <c r="C46" s="97">
        <v>1</v>
      </c>
      <c r="D46" s="66">
        <f t="shared" si="0"/>
        <v>0.82160666494888979</v>
      </c>
      <c r="E46" s="98">
        <f t="shared" si="1"/>
        <v>0.82160666494888979</v>
      </c>
    </row>
    <row r="47" spans="2:5" ht="15" customHeight="1" x14ac:dyDescent="0.25">
      <c r="B47" s="96">
        <f t="shared" si="2"/>
        <v>3.0000000000000013</v>
      </c>
      <c r="C47" s="97">
        <v>1</v>
      </c>
      <c r="D47" s="66">
        <f t="shared" si="0"/>
        <v>0.8088159059021105</v>
      </c>
      <c r="E47" s="98">
        <f t="shared" si="1"/>
        <v>0.8088159059021105</v>
      </c>
    </row>
    <row r="48" spans="2:5" ht="15" customHeight="1" x14ac:dyDescent="0.25">
      <c r="B48" s="96">
        <f t="shared" si="2"/>
        <v>3.1000000000000014</v>
      </c>
      <c r="C48" s="97">
        <v>1</v>
      </c>
      <c r="D48" s="66">
        <f t="shared" si="0"/>
        <v>0.79579926014317892</v>
      </c>
      <c r="E48" s="98">
        <f t="shared" si="1"/>
        <v>0.79579926014317892</v>
      </c>
    </row>
    <row r="49" spans="2:5" ht="15" customHeight="1" x14ac:dyDescent="0.25">
      <c r="B49" s="96">
        <f t="shared" si="2"/>
        <v>3.2000000000000015</v>
      </c>
      <c r="C49" s="97">
        <v>1</v>
      </c>
      <c r="D49" s="66">
        <f t="shared" si="0"/>
        <v>0.78256378350457001</v>
      </c>
      <c r="E49" s="98">
        <f t="shared" si="1"/>
        <v>0.78256378350457001</v>
      </c>
    </row>
    <row r="50" spans="2:5" ht="15" customHeight="1" x14ac:dyDescent="0.25">
      <c r="B50" s="96">
        <f t="shared" si="2"/>
        <v>3.3000000000000016</v>
      </c>
      <c r="C50" s="97">
        <v>1</v>
      </c>
      <c r="D50" s="66">
        <f t="shared" si="0"/>
        <v>0.76911599778215312</v>
      </c>
      <c r="E50" s="98">
        <f t="shared" si="1"/>
        <v>0.76911599778215312</v>
      </c>
    </row>
    <row r="51" spans="2:5" ht="15" customHeight="1" x14ac:dyDescent="0.25">
      <c r="B51" s="96">
        <f t="shared" si="2"/>
        <v>3.4000000000000017</v>
      </c>
      <c r="C51" s="97">
        <v>1</v>
      </c>
      <c r="D51" s="66">
        <f t="shared" si="0"/>
        <v>0.75546195282798878</v>
      </c>
      <c r="E51" s="98">
        <f t="shared" si="1"/>
        <v>0.75546195282798878</v>
      </c>
    </row>
    <row r="52" spans="2:5" ht="15" customHeight="1" x14ac:dyDescent="0.25">
      <c r="B52" s="96">
        <f t="shared" si="2"/>
        <v>3.5000000000000018</v>
      </c>
      <c r="C52" s="97">
        <v>1</v>
      </c>
      <c r="D52" s="66">
        <f t="shared" si="0"/>
        <v>0.74160727911385149</v>
      </c>
      <c r="E52" s="98">
        <f t="shared" si="1"/>
        <v>0.74160727911385149</v>
      </c>
    </row>
    <row r="53" spans="2:5" ht="15" customHeight="1" x14ac:dyDescent="0.25">
      <c r="B53" s="96">
        <f t="shared" si="2"/>
        <v>3.6000000000000019</v>
      </c>
      <c r="C53" s="97">
        <v>1</v>
      </c>
      <c r="D53" s="66">
        <f t="shared" si="0"/>
        <v>0.72755723255398275</v>
      </c>
      <c r="E53" s="98">
        <f t="shared" si="1"/>
        <v>0.72755723255398275</v>
      </c>
    </row>
    <row r="54" spans="2:5" ht="15" customHeight="1" x14ac:dyDescent="0.25">
      <c r="B54" s="96">
        <f t="shared" si="2"/>
        <v>3.700000000000002</v>
      </c>
      <c r="C54" s="97">
        <v>1</v>
      </c>
      <c r="D54" s="66">
        <f t="shared" si="0"/>
        <v>0.71331673298342202</v>
      </c>
      <c r="E54" s="98">
        <f t="shared" si="1"/>
        <v>0.71331673298342202</v>
      </c>
    </row>
    <row r="55" spans="2:5" ht="15" customHeight="1" x14ac:dyDescent="0.25">
      <c r="B55" s="96">
        <f t="shared" si="2"/>
        <v>3.800000000000002</v>
      </c>
      <c r="C55" s="97">
        <v>1</v>
      </c>
      <c r="D55" s="66">
        <f t="shared" si="0"/>
        <v>0.69889039739355763</v>
      </c>
      <c r="E55" s="98">
        <f t="shared" si="1"/>
        <v>0.69889039739355763</v>
      </c>
    </row>
    <row r="56" spans="2:5" ht="15" customHeight="1" x14ac:dyDescent="0.25">
      <c r="B56" s="96">
        <f t="shared" si="2"/>
        <v>3.9000000000000021</v>
      </c>
      <c r="C56" s="97">
        <v>1</v>
      </c>
      <c r="D56" s="66">
        <f t="shared" si="0"/>
        <v>0.68428256880242699</v>
      </c>
      <c r="E56" s="98">
        <f t="shared" si="1"/>
        <v>0.68428256880242699</v>
      </c>
    </row>
    <row r="57" spans="2:5" ht="15" customHeight="1" x14ac:dyDescent="0.25">
      <c r="B57" s="96">
        <f t="shared" si="2"/>
        <v>4.0000000000000018</v>
      </c>
      <c r="C57" s="97">
        <v>1</v>
      </c>
      <c r="D57" s="66">
        <f t="shared" si="0"/>
        <v>0.66949734146498319</v>
      </c>
      <c r="E57" s="98">
        <f t="shared" si="1"/>
        <v>0.66949734146498319</v>
      </c>
    </row>
    <row r="58" spans="2:5" ht="15" customHeight="1" x14ac:dyDescent="0.25">
      <c r="B58" s="96">
        <f t="shared" si="2"/>
        <v>4.1000000000000014</v>
      </c>
      <c r="C58" s="97">
        <v>1</v>
      </c>
      <c r="D58" s="66">
        <f t="shared" si="0"/>
        <v>0.65453858299473844</v>
      </c>
      <c r="E58" s="98">
        <f t="shared" si="1"/>
        <v>0.65453858299473844</v>
      </c>
    </row>
    <row r="59" spans="2:5" ht="15" customHeight="1" x14ac:dyDescent="0.25">
      <c r="B59" s="96">
        <f t="shared" si="2"/>
        <v>4.2000000000000011</v>
      </c>
      <c r="C59" s="97">
        <v>1</v>
      </c>
      <c r="D59" s="66">
        <f t="shared" si="0"/>
        <v>0.63940995386329869</v>
      </c>
      <c r="E59" s="98">
        <f t="shared" si="1"/>
        <v>0.63940995386329869</v>
      </c>
    </row>
    <row r="60" spans="2:5" ht="15" customHeight="1" x14ac:dyDescent="0.25">
      <c r="B60" s="96">
        <f t="shared" si="2"/>
        <v>4.3000000000000007</v>
      </c>
      <c r="C60" s="97">
        <v>1</v>
      </c>
      <c r="D60" s="66">
        <f t="shared" si="0"/>
        <v>0.62411492466135876</v>
      </c>
      <c r="E60" s="98">
        <f t="shared" si="1"/>
        <v>0.62411492466135876</v>
      </c>
    </row>
    <row r="61" spans="2:5" ht="15" customHeight="1" x14ac:dyDescent="0.25">
      <c r="B61" s="96">
        <f t="shared" si="2"/>
        <v>4.4000000000000004</v>
      </c>
      <c r="C61" s="97">
        <v>1</v>
      </c>
      <c r="D61" s="66">
        <f t="shared" si="0"/>
        <v>0.60865679143862894</v>
      </c>
      <c r="E61" s="98">
        <f t="shared" si="1"/>
        <v>0.60865679143862894</v>
      </c>
    </row>
    <row r="62" spans="2:5" ht="15" customHeight="1" x14ac:dyDescent="0.25">
      <c r="B62" s="96">
        <f t="shared" si="2"/>
        <v>4.5</v>
      </c>
      <c r="C62" s="97">
        <v>1</v>
      </c>
      <c r="D62" s="66">
        <f t="shared" si="0"/>
        <v>0.59303868938705628</v>
      </c>
      <c r="E62" s="98">
        <f t="shared" si="1"/>
        <v>0.59303868938705628</v>
      </c>
    </row>
    <row r="63" spans="2:5" ht="15" customHeight="1" x14ac:dyDescent="0.25">
      <c r="B63" s="96">
        <f t="shared" si="2"/>
        <v>4.5999999999999996</v>
      </c>
      <c r="C63" s="97">
        <v>1</v>
      </c>
      <c r="D63" s="66">
        <f t="shared" si="0"/>
        <v>0.57726360508877084</v>
      </c>
      <c r="E63" s="98">
        <f t="shared" si="1"/>
        <v>0.57726360508877084</v>
      </c>
    </row>
    <row r="64" spans="2:5" ht="15" customHeight="1" x14ac:dyDescent="0.25">
      <c r="B64" s="96">
        <f t="shared" si="2"/>
        <v>4.6999999999999993</v>
      </c>
      <c r="C64" s="97">
        <v>1</v>
      </c>
      <c r="D64" s="66">
        <f t="shared" si="0"/>
        <v>0.56133438751522702</v>
      </c>
      <c r="E64" s="98">
        <f t="shared" si="1"/>
        <v>0.56133438751522702</v>
      </c>
    </row>
    <row r="65" spans="2:5" ht="15" customHeight="1" x14ac:dyDescent="0.25">
      <c r="B65" s="96">
        <f t="shared" si="2"/>
        <v>4.7999999999999989</v>
      </c>
      <c r="C65" s="97">
        <v>1</v>
      </c>
      <c r="D65" s="66">
        <f t="shared" si="0"/>
        <v>0.54525375793536357</v>
      </c>
      <c r="E65" s="98">
        <f t="shared" si="1"/>
        <v>0.54525375793536357</v>
      </c>
    </row>
    <row r="66" spans="2:5" ht="15" customHeight="1" x14ac:dyDescent="0.25">
      <c r="B66" s="96">
        <f t="shared" si="2"/>
        <v>4.8999999999999986</v>
      </c>
      <c r="C66" s="97">
        <v>1</v>
      </c>
      <c r="D66" s="66">
        <f t="shared" si="0"/>
        <v>0.5290243188670164</v>
      </c>
      <c r="E66" s="98">
        <f t="shared" si="1"/>
        <v>0.5290243188670164</v>
      </c>
    </row>
    <row r="67" spans="2:5" ht="15" customHeight="1" x14ac:dyDescent="0.25">
      <c r="B67" s="96">
        <f t="shared" si="2"/>
        <v>4.9999999999999982</v>
      </c>
      <c r="C67" s="97">
        <v>1</v>
      </c>
      <c r="D67" s="66">
        <f t="shared" si="0"/>
        <v>0.51264856218625887</v>
      </c>
      <c r="E67" s="98">
        <f t="shared" si="1"/>
        <v>0.51264856218625887</v>
      </c>
    </row>
    <row r="68" spans="2:5" ht="15" customHeight="1" x14ac:dyDescent="0.25">
      <c r="B68" s="96">
        <v>5.0000001000000003</v>
      </c>
      <c r="C68" s="97">
        <v>1</v>
      </c>
      <c r="D68" s="66">
        <f t="shared" si="0"/>
        <v>0.51264854573814744</v>
      </c>
      <c r="E68" s="98">
        <f t="shared" si="1"/>
        <v>0.76303369811235955</v>
      </c>
    </row>
    <row r="69" spans="2:5" ht="15" customHeight="1" x14ac:dyDescent="0.25">
      <c r="B69" s="96">
        <f>B67+0.1</f>
        <v>5.0999999999999979</v>
      </c>
      <c r="C69" s="97">
        <v>1</v>
      </c>
      <c r="D69" s="66">
        <f t="shared" si="0"/>
        <v>0.49612887649306603</v>
      </c>
      <c r="E69" s="98">
        <f t="shared" si="1"/>
        <v>0.7531865168539329</v>
      </c>
    </row>
    <row r="70" spans="2:5" ht="15" customHeight="1" x14ac:dyDescent="0.25">
      <c r="B70" s="96">
        <f t="shared" si="2"/>
        <v>5.1999999999999975</v>
      </c>
      <c r="C70" s="97">
        <v>1</v>
      </c>
      <c r="D70" s="66">
        <f t="shared" si="0"/>
        <v>0.47946755381806605</v>
      </c>
      <c r="E70" s="98">
        <f t="shared" si="1"/>
        <v>0.74315056179775307</v>
      </c>
    </row>
    <row r="71" spans="2:5" ht="15" customHeight="1" x14ac:dyDescent="0.25">
      <c r="B71" s="96">
        <f t="shared" si="2"/>
        <v>5.2999999999999972</v>
      </c>
      <c r="C71" s="97">
        <v>1</v>
      </c>
      <c r="D71" s="66">
        <f t="shared" si="0"/>
        <v>0.46266679574368608</v>
      </c>
      <c r="E71" s="98">
        <f t="shared" si="1"/>
        <v>0.73292584269662941</v>
      </c>
    </row>
    <row r="72" spans="2:5" ht="15" customHeight="1" x14ac:dyDescent="0.25">
      <c r="B72" s="96">
        <f t="shared" si="2"/>
        <v>5.3999999999999968</v>
      </c>
      <c r="C72" s="97">
        <v>1</v>
      </c>
      <c r="D72" s="66">
        <f t="shared" si="0"/>
        <v>0.44572871900331656</v>
      </c>
      <c r="E72" s="98">
        <f t="shared" si="1"/>
        <v>0.72251235955056226</v>
      </c>
    </row>
    <row r="73" spans="2:5" ht="15" customHeight="1" x14ac:dyDescent="0.25">
      <c r="B73" s="96">
        <f t="shared" si="2"/>
        <v>5.4999999999999964</v>
      </c>
      <c r="C73" s="97">
        <v>1</v>
      </c>
      <c r="D73" s="66">
        <f t="shared" si="0"/>
        <v>0.42865536061391629</v>
      </c>
      <c r="E73" s="98">
        <f t="shared" si="1"/>
        <v>0.71191011235955093</v>
      </c>
    </row>
    <row r="74" spans="2:5" ht="15" customHeight="1" x14ac:dyDescent="0.25">
      <c r="B74" s="96">
        <f t="shared" si="2"/>
        <v>5.5999999999999961</v>
      </c>
      <c r="C74" s="97">
        <v>1</v>
      </c>
      <c r="D74" s="66">
        <f t="shared" si="0"/>
        <v>0.4114486825904794</v>
      </c>
      <c r="E74" s="98">
        <f t="shared" si="1"/>
        <v>0.70111910112359599</v>
      </c>
    </row>
    <row r="75" spans="2:5" ht="15" customHeight="1" x14ac:dyDescent="0.25">
      <c r="B75" s="96">
        <f t="shared" si="2"/>
        <v>5.6999999999999957</v>
      </c>
      <c r="C75" s="97">
        <v>1</v>
      </c>
      <c r="D75" s="66">
        <f t="shared" si="0"/>
        <v>0.39411057628482504</v>
      </c>
      <c r="E75" s="98">
        <f t="shared" si="1"/>
        <v>0.6901393258426971</v>
      </c>
    </row>
    <row r="76" spans="2:5" ht="15" customHeight="1" x14ac:dyDescent="0.25">
      <c r="B76" s="96">
        <f t="shared" si="2"/>
        <v>5.7999999999999954</v>
      </c>
      <c r="C76" s="97">
        <v>1</v>
      </c>
      <c r="D76" s="66">
        <f t="shared" si="0"/>
        <v>0.37664286638602951</v>
      </c>
      <c r="E76" s="98">
        <f t="shared" si="1"/>
        <v>0.6789707865168545</v>
      </c>
    </row>
    <row r="77" spans="2:5" ht="15" customHeight="1" x14ac:dyDescent="0.25">
      <c r="B77" s="96">
        <f t="shared" si="2"/>
        <v>5.899999999999995</v>
      </c>
      <c r="C77" s="97">
        <v>1</v>
      </c>
      <c r="D77" s="66">
        <f t="shared" si="0"/>
        <v>0.35904731461542139</v>
      </c>
      <c r="E77" s="98">
        <f t="shared" si="1"/>
        <v>0.66761348314606805</v>
      </c>
    </row>
    <row r="78" spans="2:5" ht="15" customHeight="1" x14ac:dyDescent="0.25">
      <c r="B78" s="96">
        <f t="shared" si="2"/>
        <v>5.9999999999999947</v>
      </c>
      <c r="C78" s="97">
        <v>1</v>
      </c>
      <c r="D78" s="66">
        <f t="shared" si="0"/>
        <v>0.34132562314524051</v>
      </c>
      <c r="E78" s="98">
        <f t="shared" si="1"/>
        <v>0.65606741573033767</v>
      </c>
    </row>
    <row r="79" spans="2:5" ht="15" customHeight="1" x14ac:dyDescent="0.25">
      <c r="B79" s="96">
        <f t="shared" si="2"/>
        <v>6.0999999999999943</v>
      </c>
      <c r="C79" s="97">
        <v>1</v>
      </c>
      <c r="D79" s="66">
        <f t="shared" si="0"/>
        <v>0.32347943776676191</v>
      </c>
      <c r="E79" s="98">
        <f t="shared" si="1"/>
        <v>0.64433258426966367</v>
      </c>
    </row>
    <row r="80" spans="2:5" ht="15" customHeight="1" x14ac:dyDescent="0.25">
      <c r="B80" s="96">
        <f t="shared" si="2"/>
        <v>6.199999999999994</v>
      </c>
      <c r="C80" s="97">
        <v>1</v>
      </c>
      <c r="D80" s="66">
        <f t="shared" si="0"/>
        <v>0.30551035083081868</v>
      </c>
      <c r="E80" s="98">
        <f t="shared" si="1"/>
        <v>0.63240898876404572</v>
      </c>
    </row>
    <row r="81" spans="2:5" ht="15" customHeight="1" x14ac:dyDescent="0.25">
      <c r="B81" s="96">
        <f t="shared" si="2"/>
        <v>6.2999999999999936</v>
      </c>
      <c r="C81" s="97">
        <v>1</v>
      </c>
      <c r="D81" s="66">
        <f t="shared" si="0"/>
        <v>0.28741990398115103</v>
      </c>
      <c r="E81" s="98">
        <f t="shared" si="1"/>
        <v>0.62029662921348405</v>
      </c>
    </row>
    <row r="82" spans="2:5" ht="15" customHeight="1" x14ac:dyDescent="0.25">
      <c r="B82" s="96">
        <f t="shared" si="2"/>
        <v>6.3999999999999932</v>
      </c>
      <c r="C82" s="97">
        <v>1</v>
      </c>
      <c r="D82" s="66">
        <f t="shared" ref="D82:D145" si="3">1+IF(B82&lt;=D$7,0,D$8*(B82-D$7)^D$9)</f>
        <v>0.26920959069883144</v>
      </c>
      <c r="E82" s="98">
        <f t="shared" ref="E82:E145" si="4">IF(B82&lt;=D$10,D82,(D$11*B82^2+D$12*B82+D$13)/D$14)</f>
        <v>0.60799550561797844</v>
      </c>
    </row>
    <row r="83" spans="2:5" ht="15" customHeight="1" x14ac:dyDescent="0.25">
      <c r="B83" s="96">
        <f t="shared" si="2"/>
        <v>6.4999999999999929</v>
      </c>
      <c r="C83" s="97">
        <v>1</v>
      </c>
      <c r="D83" s="66">
        <f t="shared" si="3"/>
        <v>0.25088085867408527</v>
      </c>
      <c r="E83" s="98">
        <f t="shared" si="4"/>
        <v>0.59550561797752899</v>
      </c>
    </row>
    <row r="84" spans="2:5" ht="15" customHeight="1" x14ac:dyDescent="0.25">
      <c r="B84" s="96">
        <f t="shared" ref="B84:B147" si="5">B83+0.1</f>
        <v>6.5999999999999925</v>
      </c>
      <c r="C84" s="97">
        <v>1</v>
      </c>
      <c r="D84" s="66">
        <f t="shared" si="3"/>
        <v>0.23243511202016032</v>
      </c>
      <c r="E84" s="98">
        <f t="shared" si="4"/>
        <v>0.58282696629213582</v>
      </c>
    </row>
    <row r="85" spans="2:5" ht="15" customHeight="1" x14ac:dyDescent="0.25">
      <c r="B85" s="96">
        <f t="shared" si="5"/>
        <v>6.6999999999999922</v>
      </c>
      <c r="C85" s="97">
        <v>1</v>
      </c>
      <c r="D85" s="66">
        <f t="shared" si="3"/>
        <v>0.21387371334240324</v>
      </c>
      <c r="E85" s="98">
        <f t="shared" si="4"/>
        <v>0.56995955056179881</v>
      </c>
    </row>
    <row r="86" spans="2:5" ht="15" customHeight="1" x14ac:dyDescent="0.25">
      <c r="B86" s="96">
        <f t="shared" si="5"/>
        <v>6.7999999999999918</v>
      </c>
      <c r="C86" s="97">
        <v>1</v>
      </c>
      <c r="D86" s="66">
        <f t="shared" si="3"/>
        <v>0.19519798567439295</v>
      </c>
      <c r="E86" s="98">
        <f t="shared" si="4"/>
        <v>0.55690337078651797</v>
      </c>
    </row>
    <row r="87" spans="2:5" ht="15" customHeight="1" x14ac:dyDescent="0.25">
      <c r="B87" s="96">
        <f t="shared" si="5"/>
        <v>6.8999999999999915</v>
      </c>
      <c r="C87" s="97">
        <v>1</v>
      </c>
      <c r="D87" s="66">
        <f t="shared" si="3"/>
        <v>0.17640921429183154</v>
      </c>
      <c r="E87" s="98">
        <f t="shared" si="4"/>
        <v>0.5436584269662933</v>
      </c>
    </row>
    <row r="88" spans="2:5" ht="15" customHeight="1" x14ac:dyDescent="0.25">
      <c r="B88" s="96">
        <f t="shared" si="5"/>
        <v>6.9999999999999911</v>
      </c>
      <c r="C88" s="97">
        <v>1</v>
      </c>
      <c r="D88" s="66">
        <f t="shared" si="3"/>
        <v>0.15750864841385204</v>
      </c>
      <c r="E88" s="98">
        <f t="shared" si="4"/>
        <v>0.5302247191011249</v>
      </c>
    </row>
    <row r="89" spans="2:5" ht="15" customHeight="1" x14ac:dyDescent="0.25">
      <c r="B89" s="96">
        <f t="shared" si="5"/>
        <v>7.0999999999999908</v>
      </c>
      <c r="C89" s="97">
        <v>1</v>
      </c>
      <c r="D89" s="66">
        <f t="shared" si="3"/>
        <v>0.13849750280050388</v>
      </c>
      <c r="E89" s="98">
        <f t="shared" si="4"/>
        <v>0.51660224719101255</v>
      </c>
    </row>
    <row r="90" spans="2:5" ht="15" customHeight="1" x14ac:dyDescent="0.25">
      <c r="B90" s="96">
        <f t="shared" si="5"/>
        <v>7.1999999999999904</v>
      </c>
      <c r="C90" s="97">
        <v>1</v>
      </c>
      <c r="D90" s="66">
        <f t="shared" si="3"/>
        <v>0.11937695925434777</v>
      </c>
      <c r="E90" s="98">
        <f t="shared" si="4"/>
        <v>0.50279101123595649</v>
      </c>
    </row>
    <row r="91" spans="2:5" ht="15" customHeight="1" x14ac:dyDescent="0.25">
      <c r="B91" s="96">
        <f t="shared" si="5"/>
        <v>7.2999999999999901</v>
      </c>
      <c r="C91" s="97">
        <v>1</v>
      </c>
      <c r="D91" s="66">
        <f t="shared" si="3"/>
        <v>0.10014816803337978</v>
      </c>
      <c r="E91" s="98">
        <f t="shared" si="4"/>
        <v>0.48879101123595653</v>
      </c>
    </row>
    <row r="92" spans="2:5" ht="15" customHeight="1" x14ac:dyDescent="0.25">
      <c r="B92" s="96">
        <f t="shared" si="5"/>
        <v>7.3999999999999897</v>
      </c>
      <c r="C92" s="97">
        <v>1</v>
      </c>
      <c r="D92" s="66">
        <f t="shared" si="3"/>
        <v>8.0812249181850593E-2</v>
      </c>
      <c r="E92" s="98">
        <f t="shared" si="4"/>
        <v>0.47460224719101274</v>
      </c>
    </row>
    <row r="93" spans="2:5" ht="15" customHeight="1" x14ac:dyDescent="0.25">
      <c r="B93" s="96">
        <f t="shared" si="5"/>
        <v>7.4999999999999893</v>
      </c>
      <c r="C93" s="97">
        <v>1</v>
      </c>
      <c r="D93" s="66">
        <f t="shared" si="3"/>
        <v>6.1370293784956065E-2</v>
      </c>
      <c r="E93" s="98">
        <f t="shared" si="4"/>
        <v>0.46022471910112517</v>
      </c>
    </row>
    <row r="94" spans="2:5" ht="15" customHeight="1" x14ac:dyDescent="0.25">
      <c r="B94" s="96">
        <f t="shared" si="5"/>
        <v>7.599999999999989</v>
      </c>
      <c r="C94" s="97">
        <v>1</v>
      </c>
      <c r="D94" s="66">
        <f t="shared" si="3"/>
        <v>4.1823365152869107E-2</v>
      </c>
      <c r="E94" s="98">
        <f t="shared" si="4"/>
        <v>0.44565842696629376</v>
      </c>
    </row>
    <row r="95" spans="2:5" ht="15" customHeight="1" x14ac:dyDescent="0.25">
      <c r="B95" s="96">
        <f t="shared" si="5"/>
        <v>7.6999999999999886</v>
      </c>
      <c r="C95" s="97">
        <v>1</v>
      </c>
      <c r="D95" s="66">
        <f t="shared" si="3"/>
        <v>2.2172499939102863E-2</v>
      </c>
      <c r="E95" s="98">
        <f t="shared" si="4"/>
        <v>0.43090337078651869</v>
      </c>
    </row>
    <row r="96" spans="2:5" ht="15" customHeight="1" x14ac:dyDescent="0.25">
      <c r="B96" s="96">
        <f t="shared" si="5"/>
        <v>7.7999999999999883</v>
      </c>
      <c r="C96" s="97">
        <v>1</v>
      </c>
      <c r="D96" s="66">
        <f t="shared" si="3"/>
        <v>2.4187091977749819E-3</v>
      </c>
      <c r="E96" s="98">
        <f t="shared" si="4"/>
        <v>0.41595955056179962</v>
      </c>
    </row>
    <row r="97" spans="2:5" ht="15" customHeight="1" x14ac:dyDescent="0.25">
      <c r="B97" s="96">
        <f t="shared" si="5"/>
        <v>7.8999999999999879</v>
      </c>
      <c r="C97" s="97">
        <v>1</v>
      </c>
      <c r="D97" s="66">
        <f t="shared" si="3"/>
        <v>-1.7437020616037469E-2</v>
      </c>
      <c r="E97" s="98">
        <f t="shared" si="4"/>
        <v>0.40082696629213677</v>
      </c>
    </row>
    <row r="98" spans="2:5" ht="15" customHeight="1" x14ac:dyDescent="0.25">
      <c r="B98" s="96">
        <f t="shared" si="5"/>
        <v>7.9999999999999876</v>
      </c>
      <c r="C98" s="97">
        <v>1</v>
      </c>
      <c r="D98" s="66">
        <f t="shared" si="3"/>
        <v>-3.7393726699002761E-2</v>
      </c>
      <c r="E98" s="98">
        <f t="shared" si="4"/>
        <v>0.38550561797753002</v>
      </c>
    </row>
    <row r="99" spans="2:5" ht="15" customHeight="1" x14ac:dyDescent="0.25">
      <c r="B99" s="96">
        <f t="shared" si="5"/>
        <v>8.0999999999999872</v>
      </c>
      <c r="C99" s="97">
        <v>1</v>
      </c>
      <c r="D99" s="66">
        <f t="shared" si="3"/>
        <v>-5.7450469001769644E-2</v>
      </c>
      <c r="E99" s="98">
        <f t="shared" si="4"/>
        <v>0.36999550561797967</v>
      </c>
    </row>
    <row r="100" spans="2:5" ht="15" customHeight="1" x14ac:dyDescent="0.25">
      <c r="B100" s="96">
        <f t="shared" si="5"/>
        <v>8.1999999999999869</v>
      </c>
      <c r="C100" s="97">
        <v>1</v>
      </c>
      <c r="D100" s="66">
        <f t="shared" si="3"/>
        <v>-7.760632937747669E-2</v>
      </c>
      <c r="E100" s="98">
        <f t="shared" si="4"/>
        <v>0.35429662921348531</v>
      </c>
    </row>
    <row r="101" spans="2:5" ht="15" customHeight="1" x14ac:dyDescent="0.25">
      <c r="B101" s="96">
        <f t="shared" si="5"/>
        <v>8.2999999999999865</v>
      </c>
      <c r="C101" s="97">
        <v>1</v>
      </c>
      <c r="D101" s="66">
        <f t="shared" si="3"/>
        <v>-9.7860410773539908E-2</v>
      </c>
      <c r="E101" s="98">
        <f t="shared" si="4"/>
        <v>0.33840898876404718</v>
      </c>
    </row>
    <row r="102" spans="2:5" ht="15" customHeight="1" x14ac:dyDescent="0.25">
      <c r="B102" s="96">
        <f t="shared" si="5"/>
        <v>8.3999999999999861</v>
      </c>
      <c r="C102" s="97">
        <v>1</v>
      </c>
      <c r="D102" s="66">
        <f t="shared" si="3"/>
        <v>-0.11821183646395816</v>
      </c>
      <c r="E102" s="98">
        <f t="shared" si="4"/>
        <v>0.32233258426966532</v>
      </c>
    </row>
    <row r="103" spans="2:5" ht="15" customHeight="1" x14ac:dyDescent="0.25">
      <c r="B103" s="96">
        <f t="shared" si="5"/>
        <v>8.4999999999999858</v>
      </c>
      <c r="C103" s="97">
        <v>1</v>
      </c>
      <c r="D103" s="66">
        <f t="shared" si="3"/>
        <v>-0.13865974931957736</v>
      </c>
      <c r="E103" s="98">
        <f t="shared" si="4"/>
        <v>0.30606741573033952</v>
      </c>
    </row>
    <row r="104" spans="2:5" ht="15" customHeight="1" x14ac:dyDescent="0.25">
      <c r="B104" s="96">
        <f t="shared" si="5"/>
        <v>8.5999999999999854</v>
      </c>
      <c r="C104" s="97">
        <v>1</v>
      </c>
      <c r="D104" s="66">
        <f t="shared" si="3"/>
        <v>-0.15920331111395747</v>
      </c>
      <c r="E104" s="98">
        <f t="shared" si="4"/>
        <v>0.28961348314606977</v>
      </c>
    </row>
    <row r="105" spans="2:5" ht="15" customHeight="1" x14ac:dyDescent="0.25">
      <c r="B105" s="96">
        <f t="shared" si="5"/>
        <v>8.6999999999999851</v>
      </c>
      <c r="C105" s="97">
        <v>1</v>
      </c>
      <c r="D105" s="66">
        <f t="shared" si="3"/>
        <v>-0.17984170186266257</v>
      </c>
      <c r="E105" s="98">
        <f t="shared" si="4"/>
        <v>0.27297078651685647</v>
      </c>
    </row>
    <row r="106" spans="2:5" ht="15" customHeight="1" x14ac:dyDescent="0.25">
      <c r="B106" s="96">
        <f t="shared" si="5"/>
        <v>8.7999999999999847</v>
      </c>
      <c r="C106" s="97">
        <v>1</v>
      </c>
      <c r="D106" s="66">
        <f t="shared" si="3"/>
        <v>-0.20057411919394208</v>
      </c>
      <c r="E106" s="98">
        <f t="shared" si="4"/>
        <v>0.25613932584269933</v>
      </c>
    </row>
    <row r="107" spans="2:5" ht="15" customHeight="1" x14ac:dyDescent="0.25">
      <c r="B107" s="96">
        <f t="shared" si="5"/>
        <v>8.8999999999999844</v>
      </c>
      <c r="C107" s="97">
        <v>1</v>
      </c>
      <c r="D107" s="66">
        <f t="shared" si="3"/>
        <v>-0.22139977774893493</v>
      </c>
      <c r="E107" s="98">
        <f t="shared" si="4"/>
        <v>0.23911910112359824</v>
      </c>
    </row>
    <row r="108" spans="2:5" ht="15" customHeight="1" x14ac:dyDescent="0.25">
      <c r="B108" s="96">
        <f t="shared" si="5"/>
        <v>8.999999999999984</v>
      </c>
      <c r="C108" s="97">
        <v>1</v>
      </c>
      <c r="D108" s="66">
        <f t="shared" si="3"/>
        <v>-0.24231790860965008</v>
      </c>
      <c r="E108" s="98">
        <f t="shared" si="4"/>
        <v>0.22191011235955332</v>
      </c>
    </row>
    <row r="109" spans="2:5" ht="15" customHeight="1" x14ac:dyDescent="0.25">
      <c r="B109" s="96">
        <f t="shared" si="5"/>
        <v>9.0999999999999837</v>
      </c>
      <c r="C109" s="97">
        <v>1</v>
      </c>
      <c r="D109" s="66">
        <f t="shared" si="3"/>
        <v>-0.2633277587531031</v>
      </c>
      <c r="E109" s="98">
        <f t="shared" si="4"/>
        <v>0.20451235955056474</v>
      </c>
    </row>
    <row r="110" spans="2:5" ht="15" customHeight="1" x14ac:dyDescent="0.25">
      <c r="B110" s="96">
        <f t="shared" si="5"/>
        <v>9.1999999999999833</v>
      </c>
      <c r="C110" s="97">
        <v>1</v>
      </c>
      <c r="D110" s="66">
        <f t="shared" si="3"/>
        <v>-0.2844285905301156</v>
      </c>
      <c r="E110" s="98">
        <f t="shared" si="4"/>
        <v>0.18692584269663215</v>
      </c>
    </row>
    <row r="111" spans="2:5" ht="15" customHeight="1" x14ac:dyDescent="0.25">
      <c r="B111" s="96">
        <f t="shared" si="5"/>
        <v>9.2999999999999829</v>
      </c>
      <c r="C111" s="97">
        <v>1</v>
      </c>
      <c r="D111" s="66">
        <f t="shared" si="3"/>
        <v>-0.30561968116735905</v>
      </c>
      <c r="E111" s="98">
        <f t="shared" si="4"/>
        <v>0.16915056179775595</v>
      </c>
    </row>
    <row r="112" spans="2:5" ht="15" customHeight="1" x14ac:dyDescent="0.25">
      <c r="B112" s="96">
        <f t="shared" si="5"/>
        <v>9.3999999999999826</v>
      </c>
      <c r="C112" s="97">
        <v>1</v>
      </c>
      <c r="D112" s="66">
        <f t="shared" si="3"/>
        <v>-0.32690032229134847</v>
      </c>
      <c r="E112" s="98">
        <f t="shared" si="4"/>
        <v>0.15118651685393583</v>
      </c>
    </row>
    <row r="113" spans="2:5" ht="15" customHeight="1" x14ac:dyDescent="0.25">
      <c r="B113" s="96">
        <f t="shared" si="5"/>
        <v>9.4999999999999822</v>
      </c>
      <c r="C113" s="97">
        <v>1</v>
      </c>
      <c r="D113" s="66">
        <f t="shared" si="3"/>
        <v>-0.34826981947316971</v>
      </c>
      <c r="E113" s="98">
        <f t="shared" si="4"/>
        <v>0.13303370786517185</v>
      </c>
    </row>
    <row r="114" spans="2:5" ht="15" customHeight="1" x14ac:dyDescent="0.25">
      <c r="B114" s="96">
        <f t="shared" si="5"/>
        <v>9.5999999999999819</v>
      </c>
      <c r="C114" s="97">
        <v>1</v>
      </c>
      <c r="D114" s="66">
        <f t="shared" si="3"/>
        <v>-0.3697274917927913</v>
      </c>
      <c r="E114" s="98">
        <f t="shared" si="4"/>
        <v>0.11469213483146411</v>
      </c>
    </row>
    <row r="115" spans="2:5" ht="15" customHeight="1" x14ac:dyDescent="0.25">
      <c r="B115" s="96">
        <f t="shared" si="5"/>
        <v>9.6999999999999815</v>
      </c>
      <c r="C115" s="97">
        <v>1</v>
      </c>
      <c r="D115" s="66">
        <f t="shared" si="3"/>
        <v>-0.39127267142191546</v>
      </c>
      <c r="E115" s="98">
        <f t="shared" si="4"/>
        <v>9.6161797752812472E-2</v>
      </c>
    </row>
    <row r="116" spans="2:5" ht="15" customHeight="1" x14ac:dyDescent="0.25">
      <c r="B116" s="96">
        <f t="shared" si="5"/>
        <v>9.7999999999999812</v>
      </c>
      <c r="C116" s="97">
        <v>1</v>
      </c>
      <c r="D116" s="66">
        <f t="shared" si="3"/>
        <v>-0.41290470322436534</v>
      </c>
      <c r="E116" s="98">
        <f t="shared" si="4"/>
        <v>7.7442696629217087E-2</v>
      </c>
    </row>
    <row r="117" spans="2:5" ht="15" customHeight="1" x14ac:dyDescent="0.25">
      <c r="B117" s="96">
        <f t="shared" si="5"/>
        <v>9.8999999999999808</v>
      </c>
      <c r="C117" s="97">
        <v>1</v>
      </c>
      <c r="D117" s="66">
        <f t="shared" si="3"/>
        <v>-0.43462294437307802</v>
      </c>
      <c r="E117" s="98">
        <f t="shared" si="4"/>
        <v>5.8534831460677811E-2</v>
      </c>
    </row>
    <row r="118" spans="2:5" ht="15" customHeight="1" x14ac:dyDescent="0.25">
      <c r="B118" s="96">
        <f t="shared" si="5"/>
        <v>9.9999999999999805</v>
      </c>
      <c r="C118" s="97">
        <v>1</v>
      </c>
      <c r="D118" s="66">
        <f t="shared" si="3"/>
        <v>-0.45642676398284654</v>
      </c>
      <c r="E118" s="98">
        <f t="shared" si="4"/>
        <v>3.9438202247194902E-2</v>
      </c>
    </row>
    <row r="119" spans="2:5" ht="15" customHeight="1" x14ac:dyDescent="0.25">
      <c r="B119" s="96">
        <f t="shared" si="5"/>
        <v>10.09999999999998</v>
      </c>
      <c r="C119" s="97">
        <v>1</v>
      </c>
      <c r="D119" s="66">
        <f t="shared" si="3"/>
        <v>-0.47831554275797572</v>
      </c>
      <c r="E119" s="98">
        <f t="shared" si="4"/>
        <v>2.0152808988767982E-2</v>
      </c>
    </row>
    <row r="120" spans="2:5" ht="15" customHeight="1" x14ac:dyDescent="0.25">
      <c r="B120" s="96">
        <f t="shared" si="5"/>
        <v>10.19999999999998</v>
      </c>
      <c r="C120" s="97">
        <v>1</v>
      </c>
      <c r="D120" s="66">
        <f t="shared" si="3"/>
        <v>-0.50028867265411026</v>
      </c>
      <c r="E120" s="98">
        <f t="shared" si="4"/>
        <v>6.7865168539742995E-4</v>
      </c>
    </row>
    <row r="121" spans="2:5" ht="15" customHeight="1" x14ac:dyDescent="0.25">
      <c r="B121" s="96">
        <f t="shared" si="5"/>
        <v>10.299999999999979</v>
      </c>
      <c r="C121" s="97">
        <v>1</v>
      </c>
      <c r="D121" s="66">
        <f t="shared" si="3"/>
        <v>-0.52234555655350023</v>
      </c>
      <c r="E121" s="98">
        <f t="shared" si="4"/>
        <v>-1.8984269662917257E-2</v>
      </c>
    </row>
    <row r="122" spans="2:5" ht="15" customHeight="1" x14ac:dyDescent="0.25">
      <c r="B122" s="96">
        <f t="shared" si="5"/>
        <v>10.399999999999979</v>
      </c>
      <c r="C122" s="97">
        <v>1</v>
      </c>
      <c r="D122" s="66">
        <f t="shared" si="3"/>
        <v>-0.54448560795303669</v>
      </c>
      <c r="E122" s="98">
        <f t="shared" si="4"/>
        <v>-3.8835955056175576E-2</v>
      </c>
    </row>
    <row r="123" spans="2:5" ht="15" customHeight="1" x14ac:dyDescent="0.25">
      <c r="B123" s="96">
        <f t="shared" si="5"/>
        <v>10.499999999999979</v>
      </c>
      <c r="C123" s="97">
        <v>1</v>
      </c>
      <c r="D123" s="66">
        <f t="shared" si="3"/>
        <v>-0.56670825066442809</v>
      </c>
      <c r="E123" s="98">
        <f t="shared" si="4"/>
        <v>-5.8876404494377657E-2</v>
      </c>
    </row>
    <row r="124" spans="2:5" ht="15" customHeight="1" x14ac:dyDescent="0.25">
      <c r="B124" s="96">
        <f t="shared" si="5"/>
        <v>10.599999999999978</v>
      </c>
      <c r="C124" s="97">
        <v>1</v>
      </c>
      <c r="D124" s="66">
        <f t="shared" si="3"/>
        <v>-0.58901291852591675</v>
      </c>
      <c r="E124" s="98">
        <f t="shared" si="4"/>
        <v>-7.9105617977523621E-2</v>
      </c>
    </row>
    <row r="125" spans="2:5" ht="15" customHeight="1" x14ac:dyDescent="0.25">
      <c r="B125" s="96">
        <f t="shared" si="5"/>
        <v>10.699999999999978</v>
      </c>
      <c r="C125" s="97">
        <v>1</v>
      </c>
      <c r="D125" s="66">
        <f t="shared" si="3"/>
        <v>-0.6113990551249755</v>
      </c>
      <c r="E125" s="98">
        <f t="shared" si="4"/>
        <v>-9.9523595505613349E-2</v>
      </c>
    </row>
    <row r="126" spans="2:5" ht="15" customHeight="1" x14ac:dyDescent="0.25">
      <c r="B126" s="96">
        <f t="shared" si="5"/>
        <v>10.799999999999978</v>
      </c>
      <c r="C126" s="97">
        <v>1</v>
      </c>
      <c r="D126" s="66">
        <f t="shared" si="3"/>
        <v>-0.63386611353146516</v>
      </c>
      <c r="E126" s="98">
        <f t="shared" si="4"/>
        <v>-0.12013033707864695</v>
      </c>
    </row>
    <row r="127" spans="2:5" ht="15" customHeight="1" x14ac:dyDescent="0.25">
      <c r="B127" s="96">
        <f t="shared" si="5"/>
        <v>10.899999999999977</v>
      </c>
      <c r="C127" s="97">
        <v>1</v>
      </c>
      <c r="D127" s="66">
        <f t="shared" si="3"/>
        <v>-0.6564135560407407</v>
      </c>
      <c r="E127" s="98">
        <f t="shared" si="4"/>
        <v>-0.14092584269662445</v>
      </c>
    </row>
    <row r="128" spans="2:5" ht="15" customHeight="1" x14ac:dyDescent="0.25">
      <c r="B128" s="96">
        <f t="shared" si="5"/>
        <v>10.999999999999977</v>
      </c>
      <c r="C128" s="97">
        <v>1</v>
      </c>
      <c r="D128" s="66">
        <f t="shared" si="3"/>
        <v>-0.67904085392624935</v>
      </c>
      <c r="E128" s="98">
        <f t="shared" si="4"/>
        <v>-0.16191011235954544</v>
      </c>
    </row>
    <row r="129" spans="2:5" ht="15" customHeight="1" x14ac:dyDescent="0.25">
      <c r="B129" s="96">
        <f t="shared" si="5"/>
        <v>11.099999999999977</v>
      </c>
      <c r="C129" s="97">
        <v>1</v>
      </c>
      <c r="D129" s="66">
        <f t="shared" si="3"/>
        <v>-0.70174748720118374</v>
      </c>
      <c r="E129" s="98">
        <f t="shared" si="4"/>
        <v>-0.18308314606741072</v>
      </c>
    </row>
    <row r="130" spans="2:5" ht="15" customHeight="1" x14ac:dyDescent="0.25">
      <c r="B130" s="96">
        <f t="shared" si="5"/>
        <v>11.199999999999976</v>
      </c>
      <c r="C130" s="97">
        <v>1</v>
      </c>
      <c r="D130" s="66">
        <f t="shared" si="3"/>
        <v>-0.72453294438874893</v>
      </c>
      <c r="E130" s="98">
        <f t="shared" si="4"/>
        <v>-0.20444494382021949</v>
      </c>
    </row>
    <row r="131" spans="2:5" ht="15" customHeight="1" x14ac:dyDescent="0.25">
      <c r="B131" s="96">
        <f t="shared" si="5"/>
        <v>11.299999999999976</v>
      </c>
      <c r="C131" s="97">
        <v>1</v>
      </c>
      <c r="D131" s="66">
        <f t="shared" si="3"/>
        <v>-0.74739672230067855</v>
      </c>
      <c r="E131" s="98">
        <f t="shared" si="4"/>
        <v>-0.22599550561797227</v>
      </c>
    </row>
    <row r="132" spans="2:5" ht="15" customHeight="1" x14ac:dyDescent="0.25">
      <c r="B132" s="96">
        <f t="shared" si="5"/>
        <v>11.399999999999975</v>
      </c>
      <c r="C132" s="97">
        <v>1</v>
      </c>
      <c r="D132" s="66">
        <f t="shared" si="3"/>
        <v>-0.77033832582361006</v>
      </c>
      <c r="E132" s="98">
        <f t="shared" si="4"/>
        <v>-0.2477348314606688</v>
      </c>
    </row>
    <row r="133" spans="2:5" ht="15" customHeight="1" x14ac:dyDescent="0.25">
      <c r="B133" s="96">
        <f t="shared" si="5"/>
        <v>11.499999999999975</v>
      </c>
      <c r="C133" s="97">
        <v>1</v>
      </c>
      <c r="D133" s="66">
        <f t="shared" si="3"/>
        <v>-0.79335726771296189</v>
      </c>
      <c r="E133" s="98">
        <f t="shared" si="4"/>
        <v>-0.2696629213483091</v>
      </c>
    </row>
    <row r="134" spans="2:5" ht="15" customHeight="1" x14ac:dyDescent="0.25">
      <c r="B134" s="96">
        <f t="shared" si="5"/>
        <v>11.599999999999975</v>
      </c>
      <c r="C134" s="97">
        <v>1</v>
      </c>
      <c r="D134" s="66">
        <f t="shared" si="3"/>
        <v>-0.81645306839400567</v>
      </c>
      <c r="E134" s="98">
        <f t="shared" si="4"/>
        <v>-0.29177977528089294</v>
      </c>
    </row>
    <row r="135" spans="2:5" ht="15" customHeight="1" x14ac:dyDescent="0.25">
      <c r="B135" s="96">
        <f t="shared" si="5"/>
        <v>11.699999999999974</v>
      </c>
      <c r="C135" s="97">
        <v>1</v>
      </c>
      <c r="D135" s="66">
        <f t="shared" si="3"/>
        <v>-0.83962525576978142</v>
      </c>
      <c r="E135" s="98">
        <f t="shared" si="4"/>
        <v>-0.314085393258421</v>
      </c>
    </row>
    <row r="136" spans="2:5" ht="15" customHeight="1" x14ac:dyDescent="0.25">
      <c r="B136" s="96">
        <f t="shared" si="5"/>
        <v>11.799999999999974</v>
      </c>
      <c r="C136" s="97">
        <v>1</v>
      </c>
      <c r="D136" s="66">
        <f t="shared" si="3"/>
        <v>-0.86287336503559331</v>
      </c>
      <c r="E136" s="98">
        <f t="shared" si="4"/>
        <v>-0.33657977528089283</v>
      </c>
    </row>
    <row r="137" spans="2:5" ht="15" customHeight="1" x14ac:dyDescent="0.25">
      <c r="B137" s="96">
        <f t="shared" si="5"/>
        <v>11.899999999999974</v>
      </c>
      <c r="C137" s="97">
        <v>1</v>
      </c>
      <c r="D137" s="66">
        <f t="shared" si="3"/>
        <v>-0.88619693849976877</v>
      </c>
      <c r="E137" s="98">
        <f t="shared" si="4"/>
        <v>-0.35926292134830867</v>
      </c>
    </row>
    <row r="138" spans="2:5" ht="15" customHeight="1" x14ac:dyDescent="0.25">
      <c r="B138" s="96">
        <f t="shared" si="5"/>
        <v>11.999999999999973</v>
      </c>
      <c r="C138" s="97">
        <v>1</v>
      </c>
      <c r="D138" s="66">
        <f t="shared" si="3"/>
        <v>-0.90959552541044686</v>
      </c>
      <c r="E138" s="98">
        <f t="shared" si="4"/>
        <v>-0.38213483146066801</v>
      </c>
    </row>
    <row r="139" spans="2:5" ht="15" customHeight="1" x14ac:dyDescent="0.25">
      <c r="B139" s="96">
        <f t="shared" si="5"/>
        <v>12.099999999999973</v>
      </c>
      <c r="C139" s="97">
        <v>1</v>
      </c>
      <c r="D139" s="66">
        <f t="shared" si="3"/>
        <v>-0.93306868178811242</v>
      </c>
      <c r="E139" s="98">
        <f t="shared" si="4"/>
        <v>-0.40519550561797107</v>
      </c>
    </row>
    <row r="140" spans="2:5" ht="15" customHeight="1" x14ac:dyDescent="0.25">
      <c r="B140" s="96">
        <f t="shared" si="5"/>
        <v>12.199999999999973</v>
      </c>
      <c r="C140" s="97">
        <v>1</v>
      </c>
      <c r="D140" s="66">
        <f t="shared" si="3"/>
        <v>-0.95661597026364409</v>
      </c>
      <c r="E140" s="98">
        <f t="shared" si="4"/>
        <v>-0.42844494382021819</v>
      </c>
    </row>
    <row r="141" spans="2:5" ht="15" customHeight="1" x14ac:dyDescent="0.25">
      <c r="B141" s="96">
        <f t="shared" si="5"/>
        <v>12.299999999999972</v>
      </c>
      <c r="C141" s="97">
        <v>1</v>
      </c>
      <c r="D141" s="66">
        <f t="shared" si="3"/>
        <v>-0.98023695992166315</v>
      </c>
      <c r="E141" s="98">
        <f t="shared" si="4"/>
        <v>-0.45188314606740909</v>
      </c>
    </row>
    <row r="142" spans="2:5" ht="15" customHeight="1" x14ac:dyDescent="0.25">
      <c r="B142" s="96">
        <f t="shared" si="5"/>
        <v>12.399999999999972</v>
      </c>
      <c r="C142" s="97">
        <v>1</v>
      </c>
      <c r="D142" s="66">
        <f t="shared" si="3"/>
        <v>-1.0039312261489339</v>
      </c>
      <c r="E142" s="98">
        <f t="shared" si="4"/>
        <v>-0.47551011235954371</v>
      </c>
    </row>
    <row r="143" spans="2:5" ht="15" customHeight="1" x14ac:dyDescent="0.25">
      <c r="B143" s="96">
        <f t="shared" si="5"/>
        <v>12.499999999999972</v>
      </c>
      <c r="C143" s="97">
        <v>1</v>
      </c>
      <c r="D143" s="66">
        <f t="shared" si="3"/>
        <v>-1.0276983504876371</v>
      </c>
      <c r="E143" s="98">
        <f t="shared" si="4"/>
        <v>-0.49932584269662239</v>
      </c>
    </row>
    <row r="144" spans="2:5" ht="15" customHeight="1" x14ac:dyDescent="0.25">
      <c r="B144" s="96">
        <f t="shared" si="5"/>
        <v>12.599999999999971</v>
      </c>
      <c r="C144" s="97">
        <v>1</v>
      </c>
      <c r="D144" s="66">
        <f t="shared" si="3"/>
        <v>-1.0515379204932995</v>
      </c>
      <c r="E144" s="98">
        <f t="shared" si="4"/>
        <v>-0.52333033707864474</v>
      </c>
    </row>
    <row r="145" spans="2:5" ht="15" customHeight="1" x14ac:dyDescent="0.25">
      <c r="B145" s="96">
        <f t="shared" si="5"/>
        <v>12.699999999999971</v>
      </c>
      <c r="C145" s="97">
        <v>1</v>
      </c>
      <c r="D145" s="66">
        <f t="shared" si="3"/>
        <v>-1.0754495295972113</v>
      </c>
      <c r="E145" s="98">
        <f t="shared" si="4"/>
        <v>-0.54752359550561069</v>
      </c>
    </row>
    <row r="146" spans="2:5" ht="15" customHeight="1" x14ac:dyDescent="0.25">
      <c r="B146" s="96">
        <f t="shared" si="5"/>
        <v>12.799999999999971</v>
      </c>
      <c r="C146" s="97">
        <v>1</v>
      </c>
      <c r="D146" s="66">
        <f t="shared" ref="D146:D168" si="6">1+IF(B146&lt;=D$7,0,D$8*(B146-D$7)^D$9)</f>
        <v>-1.0994327769731309</v>
      </c>
      <c r="E146" s="98">
        <f t="shared" ref="E146:E168" si="7">IF(B146&lt;=D$10,D146,(D$11*B146^2+D$12*B146+D$13)/D$14)</f>
        <v>-0.5719056179775206</v>
      </c>
    </row>
    <row r="147" spans="2:5" ht="15" customHeight="1" x14ac:dyDescent="0.25">
      <c r="B147" s="96">
        <f t="shared" si="5"/>
        <v>12.89999999999997</v>
      </c>
      <c r="C147" s="97">
        <v>1</v>
      </c>
      <c r="D147" s="66">
        <f t="shared" si="6"/>
        <v>-1.1234872674081271</v>
      </c>
      <c r="E147" s="98">
        <f t="shared" si="7"/>
        <v>-0.59647640449437456</v>
      </c>
    </row>
    <row r="148" spans="2:5" ht="15" customHeight="1" x14ac:dyDescent="0.25">
      <c r="B148" s="96">
        <f t="shared" ref="B148:B168" si="8">B147+0.1</f>
        <v>12.99999999999997</v>
      </c>
      <c r="C148" s="97">
        <v>1</v>
      </c>
      <c r="D148" s="66">
        <f t="shared" si="6"/>
        <v>-1.1476126111773839</v>
      </c>
      <c r="E148" s="98">
        <f t="shared" si="7"/>
        <v>-0.62123595505617224</v>
      </c>
    </row>
    <row r="149" spans="2:5" ht="15" customHeight="1" x14ac:dyDescent="0.25">
      <c r="B149" s="96">
        <f t="shared" si="8"/>
        <v>13.099999999999969</v>
      </c>
      <c r="C149" s="97">
        <v>1</v>
      </c>
      <c r="D149" s="66">
        <f t="shared" si="6"/>
        <v>-1.1718084239228239</v>
      </c>
      <c r="E149" s="98">
        <f t="shared" si="7"/>
        <v>-0.64618426966291342</v>
      </c>
    </row>
    <row r="150" spans="2:5" ht="15" customHeight="1" x14ac:dyDescent="0.25">
      <c r="B150" s="96">
        <f t="shared" si="8"/>
        <v>13.199999999999969</v>
      </c>
      <c r="C150" s="97">
        <v>1</v>
      </c>
      <c r="D150" s="66">
        <f t="shared" si="6"/>
        <v>-1.1960743265353972</v>
      </c>
      <c r="E150" s="98">
        <f t="shared" si="7"/>
        <v>-0.67132134831459889</v>
      </c>
    </row>
    <row r="151" spans="2:5" ht="15" customHeight="1" x14ac:dyDescent="0.25">
      <c r="B151" s="96">
        <f t="shared" si="8"/>
        <v>13.299999999999969</v>
      </c>
      <c r="C151" s="97">
        <v>1</v>
      </c>
      <c r="D151" s="66">
        <f t="shared" si="6"/>
        <v>-1.2204099450408927</v>
      </c>
      <c r="E151" s="98">
        <f t="shared" si="7"/>
        <v>-0.69664719101122785</v>
      </c>
    </row>
    <row r="152" spans="2:5" ht="15" customHeight="1" x14ac:dyDescent="0.25">
      <c r="B152" s="96">
        <f t="shared" si="8"/>
        <v>13.399999999999968</v>
      </c>
      <c r="C152" s="97">
        <v>1</v>
      </c>
      <c r="D152" s="66">
        <f t="shared" si="6"/>
        <v>-1.2448149104891462</v>
      </c>
      <c r="E152" s="98">
        <f t="shared" si="7"/>
        <v>-0.72216179775280087</v>
      </c>
    </row>
    <row r="153" spans="2:5" ht="15" customHeight="1" x14ac:dyDescent="0.25">
      <c r="B153" s="96">
        <f t="shared" si="8"/>
        <v>13.499999999999968</v>
      </c>
      <c r="C153" s="97">
        <v>1</v>
      </c>
      <c r="D153" s="66">
        <f t="shared" si="6"/>
        <v>-1.2692888588465223</v>
      </c>
      <c r="E153" s="98">
        <f t="shared" si="7"/>
        <v>-0.74786516853931762</v>
      </c>
    </row>
    <row r="154" spans="2:5" ht="15" customHeight="1" x14ac:dyDescent="0.25">
      <c r="B154" s="96">
        <f t="shared" si="8"/>
        <v>13.599999999999968</v>
      </c>
      <c r="C154" s="97">
        <v>1</v>
      </c>
      <c r="D154" s="66">
        <f t="shared" si="6"/>
        <v>-1.2938314308915229</v>
      </c>
      <c r="E154" s="98">
        <f t="shared" si="7"/>
        <v>-0.77375730337077808</v>
      </c>
    </row>
    <row r="155" spans="2:5" ht="15" customHeight="1" x14ac:dyDescent="0.25">
      <c r="B155" s="96">
        <f t="shared" si="8"/>
        <v>13.699999999999967</v>
      </c>
      <c r="C155" s="97">
        <v>1</v>
      </c>
      <c r="D155" s="66">
        <f t="shared" si="6"/>
        <v>-1.3184422721134403</v>
      </c>
      <c r="E155" s="98">
        <f t="shared" si="7"/>
        <v>-0.79983820224718261</v>
      </c>
    </row>
    <row r="156" spans="2:5" ht="15" customHeight="1" x14ac:dyDescent="0.25">
      <c r="B156" s="96">
        <f t="shared" si="8"/>
        <v>13.799999999999967</v>
      </c>
      <c r="C156" s="97">
        <v>1</v>
      </c>
      <c r="D156" s="66">
        <f t="shared" si="6"/>
        <v>-1.3431210326139205</v>
      </c>
      <c r="E156" s="98">
        <f t="shared" si="7"/>
        <v>-0.82610786516853063</v>
      </c>
    </row>
    <row r="157" spans="2:5" ht="15" customHeight="1" x14ac:dyDescent="0.25">
      <c r="B157" s="96">
        <f t="shared" si="8"/>
        <v>13.899999999999967</v>
      </c>
      <c r="C157" s="97">
        <v>1</v>
      </c>
      <c r="D157" s="66">
        <f t="shared" si="6"/>
        <v>-1.3678673670113399</v>
      </c>
      <c r="E157" s="98">
        <f t="shared" si="7"/>
        <v>-0.85256629213482238</v>
      </c>
    </row>
    <row r="158" spans="2:5" ht="15" customHeight="1" x14ac:dyDescent="0.25">
      <c r="B158" s="96">
        <f t="shared" si="8"/>
        <v>13.999999999999966</v>
      </c>
      <c r="C158" s="97">
        <v>1</v>
      </c>
      <c r="D158" s="66">
        <f t="shared" si="6"/>
        <v>-1.3926809343478794</v>
      </c>
      <c r="E158" s="98">
        <f t="shared" si="7"/>
        <v>-0.87921348314605841</v>
      </c>
    </row>
    <row r="159" spans="2:5" ht="15" customHeight="1" x14ac:dyDescent="0.25">
      <c r="B159" s="96">
        <f t="shared" si="8"/>
        <v>14.099999999999966</v>
      </c>
      <c r="C159" s="97">
        <v>1</v>
      </c>
      <c r="D159" s="66">
        <f t="shared" si="6"/>
        <v>-1.4175613979992372</v>
      </c>
      <c r="E159" s="98">
        <f t="shared" si="7"/>
        <v>-0.90604943820223793</v>
      </c>
    </row>
    <row r="160" spans="2:5" ht="15" customHeight="1" x14ac:dyDescent="0.25">
      <c r="B160" s="96">
        <f t="shared" si="8"/>
        <v>14.199999999999966</v>
      </c>
      <c r="C160" s="97">
        <v>1</v>
      </c>
      <c r="D160" s="66">
        <f t="shared" si="6"/>
        <v>-1.4425084255868348</v>
      </c>
      <c r="E160" s="98">
        <f t="shared" si="7"/>
        <v>-0.93307415730336118</v>
      </c>
    </row>
    <row r="161" spans="2:5" ht="15" customHeight="1" x14ac:dyDescent="0.25">
      <c r="B161" s="96">
        <f t="shared" si="8"/>
        <v>14.299999999999965</v>
      </c>
      <c r="C161" s="97">
        <v>1</v>
      </c>
      <c r="D161" s="66">
        <f t="shared" si="6"/>
        <v>-1.467521688892464</v>
      </c>
      <c r="E161" s="98">
        <f t="shared" si="7"/>
        <v>-0.9602876404494286</v>
      </c>
    </row>
    <row r="162" spans="2:5" ht="15" customHeight="1" x14ac:dyDescent="0.25">
      <c r="B162" s="96">
        <f t="shared" si="8"/>
        <v>14.399999999999965</v>
      </c>
      <c r="C162" s="97">
        <v>1</v>
      </c>
      <c r="D162" s="66">
        <f t="shared" si="6"/>
        <v>-1.4926008637752828</v>
      </c>
      <c r="E162" s="98">
        <f t="shared" si="7"/>
        <v>-0.98768988764043963</v>
      </c>
    </row>
    <row r="163" spans="2:5" ht="15" customHeight="1" x14ac:dyDescent="0.25">
      <c r="B163" s="96">
        <f t="shared" si="8"/>
        <v>14.499999999999964</v>
      </c>
      <c r="C163" s="97">
        <v>1</v>
      </c>
      <c r="D163" s="66">
        <f t="shared" si="6"/>
        <v>-1.5177456300910737</v>
      </c>
      <c r="E163" s="98">
        <f t="shared" si="7"/>
        <v>-1.0152808988763946</v>
      </c>
    </row>
    <row r="164" spans="2:5" ht="15" customHeight="1" x14ac:dyDescent="0.25">
      <c r="B164" s="96">
        <f t="shared" si="8"/>
        <v>14.599999999999964</v>
      </c>
      <c r="C164" s="97">
        <v>1</v>
      </c>
      <c r="D164" s="66">
        <f t="shared" si="6"/>
        <v>-1.5429556716136843</v>
      </c>
      <c r="E164" s="98">
        <f t="shared" si="7"/>
        <v>-1.043060674157293</v>
      </c>
    </row>
    <row r="165" spans="2:5" ht="15" customHeight="1" x14ac:dyDescent="0.25">
      <c r="B165" s="96">
        <f t="shared" si="8"/>
        <v>14.699999999999964</v>
      </c>
      <c r="C165" s="97">
        <v>1</v>
      </c>
      <c r="D165" s="66">
        <f t="shared" si="6"/>
        <v>-1.5682306759585773</v>
      </c>
      <c r="E165" s="98">
        <f t="shared" si="7"/>
        <v>-1.0710292134831356</v>
      </c>
    </row>
    <row r="166" spans="2:5" ht="15" customHeight="1" x14ac:dyDescent="0.25">
      <c r="B166" s="96">
        <f t="shared" si="8"/>
        <v>14.799999999999963</v>
      </c>
      <c r="C166" s="97">
        <v>1</v>
      </c>
      <c r="D166" s="66">
        <f t="shared" si="6"/>
        <v>-1.5935703345084336</v>
      </c>
      <c r="E166" s="98">
        <f t="shared" si="7"/>
        <v>-1.0991865168539221</v>
      </c>
    </row>
    <row r="167" spans="2:5" ht="15" customHeight="1" x14ac:dyDescent="0.25">
      <c r="B167" s="96">
        <f t="shared" si="8"/>
        <v>14.899999999999963</v>
      </c>
      <c r="C167" s="97">
        <v>1</v>
      </c>
      <c r="D167" s="66">
        <f t="shared" si="6"/>
        <v>-1.6189743423407044</v>
      </c>
      <c r="E167" s="98">
        <f t="shared" si="7"/>
        <v>-1.1275325842696524</v>
      </c>
    </row>
    <row r="168" spans="2:5" ht="15" customHeight="1" x14ac:dyDescent="0.25">
      <c r="B168" s="99">
        <f t="shared" si="8"/>
        <v>14.999999999999963</v>
      </c>
      <c r="C168" s="100">
        <v>1</v>
      </c>
      <c r="D168" s="101">
        <f t="shared" si="6"/>
        <v>-1.6444423981570933</v>
      </c>
      <c r="E168" s="102">
        <f t="shared" si="7"/>
        <v>-1.1560674157303263</v>
      </c>
    </row>
  </sheetData>
  <sheetProtection sheet="1" objects="1" scenarios="1"/>
  <mergeCells count="8">
    <mergeCell ref="C2:J2"/>
    <mergeCell ref="C3:J3"/>
    <mergeCell ref="C4:J4"/>
    <mergeCell ref="B10:B14"/>
    <mergeCell ref="B7:B9"/>
    <mergeCell ref="B6:D6"/>
    <mergeCell ref="E7:E9"/>
    <mergeCell ref="E10:E14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6F376-301B-4F0E-B69F-158549DE3949}">
  <dimension ref="A1:N234"/>
  <sheetViews>
    <sheetView workbookViewId="0">
      <selection activeCell="D3" sqref="D3"/>
    </sheetView>
  </sheetViews>
  <sheetFormatPr defaultRowHeight="15" x14ac:dyDescent="0.25"/>
  <cols>
    <col min="1" max="1" width="41.7109375" style="3" customWidth="1"/>
    <col min="2" max="2" width="16.7109375" style="3" customWidth="1"/>
    <col min="3" max="3" width="8.7109375" style="3" customWidth="1"/>
    <col min="4" max="4" width="11.7109375" style="3" customWidth="1"/>
    <col min="5" max="16384" width="9.140625" style="3"/>
  </cols>
  <sheetData>
    <row r="1" spans="1:13" x14ac:dyDescent="0.25">
      <c r="A1" s="108" t="s">
        <v>15</v>
      </c>
      <c r="B1" s="108" t="s">
        <v>134</v>
      </c>
      <c r="C1" s="108" t="s">
        <v>135</v>
      </c>
      <c r="D1" s="108" t="s">
        <v>167</v>
      </c>
    </row>
    <row r="2" spans="1:13" x14ac:dyDescent="0.25">
      <c r="A2" s="209" t="s">
        <v>129</v>
      </c>
      <c r="B2" s="209"/>
      <c r="C2" s="209"/>
      <c r="D2" s="209"/>
    </row>
    <row r="3" spans="1:13" x14ac:dyDescent="0.25">
      <c r="A3" s="42" t="s">
        <v>30</v>
      </c>
      <c r="B3" s="56" t="s">
        <v>39</v>
      </c>
      <c r="C3" s="85">
        <v>0</v>
      </c>
      <c r="D3" s="134">
        <v>25.5</v>
      </c>
    </row>
    <row r="4" spans="1:13" x14ac:dyDescent="0.25">
      <c r="A4" s="42" t="s">
        <v>166</v>
      </c>
      <c r="B4" s="56" t="s">
        <v>165</v>
      </c>
      <c r="C4" s="85">
        <v>0</v>
      </c>
      <c r="D4" s="134">
        <v>0</v>
      </c>
    </row>
    <row r="6" spans="1:13" x14ac:dyDescent="0.25">
      <c r="A6" s="209" t="s">
        <v>262</v>
      </c>
      <c r="B6" s="209"/>
      <c r="C6" s="209"/>
      <c r="D6" s="209"/>
    </row>
    <row r="7" spans="1:13" x14ac:dyDescent="0.25">
      <c r="A7" s="42" t="s">
        <v>52</v>
      </c>
      <c r="B7" s="56" t="s">
        <v>303</v>
      </c>
      <c r="C7" s="85">
        <v>0</v>
      </c>
      <c r="D7" s="134">
        <v>0</v>
      </c>
    </row>
    <row r="9" spans="1:13" x14ac:dyDescent="0.25">
      <c r="A9" s="42" t="s">
        <v>61</v>
      </c>
      <c r="B9" s="56" t="s">
        <v>35</v>
      </c>
      <c r="D9" s="85" t="s">
        <v>62</v>
      </c>
    </row>
    <row r="10" spans="1:13" x14ac:dyDescent="0.25">
      <c r="C10" s="103" t="s">
        <v>169</v>
      </c>
      <c r="D10" s="134">
        <v>0</v>
      </c>
      <c r="E10" s="134">
        <v>0</v>
      </c>
      <c r="F10" s="134">
        <v>0</v>
      </c>
      <c r="G10" s="134">
        <v>0</v>
      </c>
      <c r="H10" s="134">
        <v>0</v>
      </c>
      <c r="I10" s="134">
        <v>0</v>
      </c>
      <c r="J10" s="134">
        <v>0</v>
      </c>
      <c r="K10" s="134">
        <v>0</v>
      </c>
      <c r="L10" s="134">
        <v>0</v>
      </c>
      <c r="M10" s="134">
        <v>0</v>
      </c>
    </row>
    <row r="11" spans="1:13" x14ac:dyDescent="0.25">
      <c r="C11" s="103" t="s">
        <v>169</v>
      </c>
      <c r="D11" s="134">
        <v>0</v>
      </c>
      <c r="E11" s="134">
        <v>0</v>
      </c>
      <c r="F11" s="134">
        <v>0</v>
      </c>
      <c r="G11" s="134">
        <v>0</v>
      </c>
      <c r="H11" s="134">
        <v>0</v>
      </c>
      <c r="I11" s="134">
        <v>0</v>
      </c>
      <c r="J11" s="134">
        <v>0</v>
      </c>
      <c r="K11" s="134">
        <v>0</v>
      </c>
      <c r="L11" s="134">
        <v>0</v>
      </c>
      <c r="M11" s="134">
        <v>0</v>
      </c>
    </row>
    <row r="12" spans="1:13" x14ac:dyDescent="0.25">
      <c r="C12" s="103" t="s">
        <v>169</v>
      </c>
      <c r="D12" s="134">
        <v>0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0</v>
      </c>
      <c r="K12" s="134">
        <v>0</v>
      </c>
      <c r="L12" s="134">
        <v>0</v>
      </c>
      <c r="M12" s="134">
        <v>0</v>
      </c>
    </row>
    <row r="13" spans="1:13" x14ac:dyDescent="0.25">
      <c r="C13" s="103" t="s">
        <v>169</v>
      </c>
      <c r="D13" s="134">
        <v>0</v>
      </c>
      <c r="E13" s="134">
        <v>0</v>
      </c>
      <c r="F13" s="134">
        <v>0</v>
      </c>
      <c r="G13" s="134">
        <v>0</v>
      </c>
      <c r="H13" s="134">
        <v>0</v>
      </c>
      <c r="I13" s="134">
        <v>0</v>
      </c>
      <c r="J13" s="134">
        <v>0</v>
      </c>
      <c r="K13" s="134">
        <v>0</v>
      </c>
      <c r="L13" s="134">
        <v>0</v>
      </c>
      <c r="M13" s="134">
        <v>0</v>
      </c>
    </row>
    <row r="14" spans="1:13" x14ac:dyDescent="0.25">
      <c r="C14" s="103" t="s">
        <v>169</v>
      </c>
      <c r="D14" s="134">
        <v>0</v>
      </c>
      <c r="E14" s="134">
        <v>0</v>
      </c>
      <c r="F14" s="134">
        <v>0</v>
      </c>
      <c r="G14" s="134">
        <v>0</v>
      </c>
      <c r="H14" s="134">
        <v>0</v>
      </c>
      <c r="I14" s="134">
        <v>0</v>
      </c>
      <c r="J14" s="134">
        <v>0</v>
      </c>
      <c r="K14" s="134">
        <v>0</v>
      </c>
      <c r="L14" s="134">
        <v>0</v>
      </c>
      <c r="M14" s="134">
        <v>0</v>
      </c>
    </row>
    <row r="15" spans="1:13" x14ac:dyDescent="0.25">
      <c r="C15" s="103" t="s">
        <v>169</v>
      </c>
      <c r="D15" s="134">
        <v>0</v>
      </c>
      <c r="E15" s="134">
        <v>0</v>
      </c>
      <c r="F15" s="134">
        <v>0</v>
      </c>
      <c r="G15" s="134">
        <v>0</v>
      </c>
      <c r="H15" s="134">
        <v>0</v>
      </c>
      <c r="I15" s="134">
        <v>0</v>
      </c>
      <c r="J15" s="134">
        <v>0</v>
      </c>
      <c r="K15" s="134">
        <v>0</v>
      </c>
      <c r="L15" s="134">
        <v>0</v>
      </c>
      <c r="M15" s="134">
        <v>0</v>
      </c>
    </row>
    <row r="16" spans="1:13" x14ac:dyDescent="0.25">
      <c r="C16" s="103" t="s">
        <v>169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134">
        <v>0</v>
      </c>
    </row>
    <row r="17" spans="1:13" x14ac:dyDescent="0.25">
      <c r="C17" s="103" t="s">
        <v>169</v>
      </c>
      <c r="D17" s="134">
        <v>0</v>
      </c>
      <c r="E17" s="134">
        <v>0</v>
      </c>
      <c r="F17" s="134">
        <v>0</v>
      </c>
      <c r="G17" s="134">
        <v>0</v>
      </c>
      <c r="H17" s="134">
        <v>0</v>
      </c>
      <c r="I17" s="134">
        <v>0</v>
      </c>
      <c r="J17" s="134">
        <v>0</v>
      </c>
      <c r="K17" s="134">
        <v>0</v>
      </c>
      <c r="L17" s="134">
        <v>0</v>
      </c>
      <c r="M17" s="134">
        <v>0</v>
      </c>
    </row>
    <row r="18" spans="1:13" x14ac:dyDescent="0.25">
      <c r="C18" s="103" t="s">
        <v>169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134">
        <v>0</v>
      </c>
    </row>
    <row r="20" spans="1:13" x14ac:dyDescent="0.25">
      <c r="A20" s="42" t="s">
        <v>63</v>
      </c>
      <c r="B20" s="56" t="s">
        <v>35</v>
      </c>
      <c r="D20" s="85" t="s">
        <v>62</v>
      </c>
    </row>
    <row r="21" spans="1:13" x14ac:dyDescent="0.25">
      <c r="C21" s="103" t="s">
        <v>169</v>
      </c>
      <c r="D21" s="134">
        <v>0</v>
      </c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 s="134">
        <v>0</v>
      </c>
      <c r="L21" s="134">
        <v>0</v>
      </c>
      <c r="M21" s="134">
        <v>0</v>
      </c>
    </row>
    <row r="22" spans="1:13" x14ac:dyDescent="0.25">
      <c r="C22" s="103" t="s">
        <v>169</v>
      </c>
      <c r="D22" s="134">
        <v>0</v>
      </c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  <c r="K22" s="134">
        <v>0</v>
      </c>
      <c r="L22" s="134">
        <v>0</v>
      </c>
      <c r="M22" s="134">
        <v>0</v>
      </c>
    </row>
    <row r="23" spans="1:13" x14ac:dyDescent="0.25">
      <c r="C23" s="103" t="s">
        <v>169</v>
      </c>
      <c r="D23" s="134">
        <v>0</v>
      </c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  <c r="K23" s="134">
        <v>0</v>
      </c>
      <c r="L23" s="134">
        <v>0</v>
      </c>
      <c r="M23" s="134">
        <v>0</v>
      </c>
    </row>
    <row r="24" spans="1:13" x14ac:dyDescent="0.25">
      <c r="C24" s="103" t="s">
        <v>169</v>
      </c>
      <c r="D24" s="134">
        <v>0</v>
      </c>
      <c r="E24" s="134">
        <v>0</v>
      </c>
      <c r="F24" s="134">
        <v>0</v>
      </c>
      <c r="G24" s="134">
        <v>0</v>
      </c>
      <c r="H24" s="134">
        <v>0</v>
      </c>
      <c r="I24" s="134">
        <v>0</v>
      </c>
      <c r="J24" s="134">
        <v>0</v>
      </c>
      <c r="K24" s="134">
        <v>0</v>
      </c>
      <c r="L24" s="134">
        <v>0</v>
      </c>
      <c r="M24" s="134">
        <v>0</v>
      </c>
    </row>
    <row r="25" spans="1:13" x14ac:dyDescent="0.25">
      <c r="C25" s="103" t="s">
        <v>169</v>
      </c>
      <c r="D25" s="134">
        <v>0</v>
      </c>
      <c r="E25" s="134">
        <v>0</v>
      </c>
      <c r="F25" s="134">
        <v>0</v>
      </c>
      <c r="G25" s="134">
        <v>0</v>
      </c>
      <c r="H25" s="134">
        <v>0</v>
      </c>
      <c r="I25" s="134">
        <v>0</v>
      </c>
      <c r="J25" s="134">
        <v>0</v>
      </c>
      <c r="K25" s="134">
        <v>0</v>
      </c>
      <c r="L25" s="134">
        <v>0</v>
      </c>
      <c r="M25" s="134">
        <v>0</v>
      </c>
    </row>
    <row r="26" spans="1:13" x14ac:dyDescent="0.25">
      <c r="C26" s="103" t="s">
        <v>169</v>
      </c>
      <c r="D26" s="134">
        <v>0</v>
      </c>
      <c r="E26" s="134">
        <v>0</v>
      </c>
      <c r="F26" s="134">
        <v>0</v>
      </c>
      <c r="G26" s="134">
        <v>0</v>
      </c>
      <c r="H26" s="134">
        <v>0</v>
      </c>
      <c r="I26" s="134">
        <v>0</v>
      </c>
      <c r="J26" s="134">
        <v>0</v>
      </c>
      <c r="K26" s="134">
        <v>0</v>
      </c>
      <c r="L26" s="134">
        <v>0</v>
      </c>
      <c r="M26" s="134">
        <v>0</v>
      </c>
    </row>
    <row r="27" spans="1:13" x14ac:dyDescent="0.25">
      <c r="C27" s="103" t="s">
        <v>169</v>
      </c>
      <c r="D27" s="134">
        <v>0</v>
      </c>
      <c r="E27" s="134">
        <v>0</v>
      </c>
      <c r="F27" s="134">
        <v>0</v>
      </c>
      <c r="G27" s="134">
        <v>0</v>
      </c>
      <c r="H27" s="134">
        <v>0</v>
      </c>
      <c r="I27" s="134">
        <v>0</v>
      </c>
      <c r="J27" s="134">
        <v>0</v>
      </c>
      <c r="K27" s="134">
        <v>0</v>
      </c>
      <c r="L27" s="134">
        <v>0</v>
      </c>
      <c r="M27" s="134">
        <v>0</v>
      </c>
    </row>
    <row r="28" spans="1:13" x14ac:dyDescent="0.25">
      <c r="C28" s="103" t="s">
        <v>169</v>
      </c>
      <c r="D28" s="134">
        <v>0</v>
      </c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 s="134">
        <v>0</v>
      </c>
      <c r="L28" s="134">
        <v>0</v>
      </c>
      <c r="M28" s="134">
        <v>0</v>
      </c>
    </row>
    <row r="29" spans="1:13" x14ac:dyDescent="0.25">
      <c r="C29" s="103" t="s">
        <v>169</v>
      </c>
      <c r="D29" s="134">
        <v>0</v>
      </c>
      <c r="E29" s="134">
        <v>0</v>
      </c>
      <c r="F29" s="134">
        <v>0</v>
      </c>
      <c r="G29" s="134">
        <v>0</v>
      </c>
      <c r="H29" s="134">
        <v>0</v>
      </c>
      <c r="I29" s="134">
        <v>0</v>
      </c>
      <c r="J29" s="134">
        <v>0</v>
      </c>
      <c r="K29" s="134">
        <v>0</v>
      </c>
      <c r="L29" s="134">
        <v>0</v>
      </c>
      <c r="M29" s="134">
        <v>0</v>
      </c>
    </row>
    <row r="31" spans="1:13" x14ac:dyDescent="0.25">
      <c r="A31" s="209" t="s">
        <v>6</v>
      </c>
      <c r="B31" s="209"/>
      <c r="C31" s="209"/>
      <c r="D31" s="209"/>
    </row>
    <row r="32" spans="1:13" x14ac:dyDescent="0.25">
      <c r="A32" s="42" t="s">
        <v>17</v>
      </c>
      <c r="B32" s="56" t="s">
        <v>186</v>
      </c>
      <c r="C32" s="85">
        <v>0</v>
      </c>
      <c r="D32" s="134">
        <v>19500</v>
      </c>
    </row>
    <row r="33" spans="1:5" x14ac:dyDescent="0.25">
      <c r="A33" s="42" t="s">
        <v>48</v>
      </c>
      <c r="B33" s="56" t="s">
        <v>35</v>
      </c>
      <c r="C33" s="85">
        <v>50</v>
      </c>
      <c r="D33" s="134">
        <v>63.5</v>
      </c>
    </row>
    <row r="34" spans="1:5" x14ac:dyDescent="0.25">
      <c r="A34" s="42" t="s">
        <v>47</v>
      </c>
      <c r="B34" s="56" t="s">
        <v>35</v>
      </c>
      <c r="C34" s="85">
        <v>100</v>
      </c>
      <c r="D34" s="134">
        <v>117.5</v>
      </c>
    </row>
    <row r="35" spans="1:5" x14ac:dyDescent="0.25">
      <c r="A35" s="42"/>
      <c r="B35" s="56"/>
      <c r="D35" s="64"/>
    </row>
    <row r="36" spans="1:5" x14ac:dyDescent="0.25">
      <c r="A36" s="42" t="s">
        <v>172</v>
      </c>
      <c r="B36" s="56" t="s">
        <v>303</v>
      </c>
      <c r="C36" s="85">
        <v>0</v>
      </c>
      <c r="D36" s="134">
        <v>0</v>
      </c>
    </row>
    <row r="37" spans="1:5" x14ac:dyDescent="0.25">
      <c r="A37" s="42"/>
      <c r="B37" s="56"/>
      <c r="D37" s="64"/>
    </row>
    <row r="38" spans="1:5" x14ac:dyDescent="0.25">
      <c r="A38" s="42" t="s">
        <v>59</v>
      </c>
      <c r="B38" s="56" t="s">
        <v>35</v>
      </c>
      <c r="D38" s="85" t="s">
        <v>60</v>
      </c>
    </row>
    <row r="39" spans="1:5" x14ac:dyDescent="0.25">
      <c r="C39" s="103" t="s">
        <v>169</v>
      </c>
      <c r="D39" s="134">
        <v>0</v>
      </c>
      <c r="E39" s="134">
        <v>0</v>
      </c>
    </row>
    <row r="40" spans="1:5" x14ac:dyDescent="0.25">
      <c r="C40" s="103" t="s">
        <v>169</v>
      </c>
      <c r="D40" s="134">
        <v>0</v>
      </c>
      <c r="E40" s="134">
        <v>0</v>
      </c>
    </row>
    <row r="41" spans="1:5" x14ac:dyDescent="0.25">
      <c r="C41" s="103" t="s">
        <v>169</v>
      </c>
      <c r="D41" s="134">
        <v>0</v>
      </c>
      <c r="E41" s="134">
        <v>0</v>
      </c>
    </row>
    <row r="42" spans="1:5" x14ac:dyDescent="0.25">
      <c r="C42" s="103" t="s">
        <v>169</v>
      </c>
      <c r="D42" s="134">
        <v>0</v>
      </c>
      <c r="E42" s="134">
        <v>0</v>
      </c>
    </row>
    <row r="43" spans="1:5" x14ac:dyDescent="0.25">
      <c r="C43" s="103" t="s">
        <v>169</v>
      </c>
      <c r="D43" s="134">
        <v>0</v>
      </c>
      <c r="E43" s="134">
        <v>0</v>
      </c>
    </row>
    <row r="44" spans="1:5" x14ac:dyDescent="0.25">
      <c r="C44" s="103" t="s">
        <v>169</v>
      </c>
      <c r="D44" s="134">
        <v>0</v>
      </c>
      <c r="E44" s="134">
        <v>0</v>
      </c>
    </row>
    <row r="45" spans="1:5" x14ac:dyDescent="0.25">
      <c r="C45" s="103" t="s">
        <v>169</v>
      </c>
      <c r="D45" s="134">
        <v>0</v>
      </c>
      <c r="E45" s="134">
        <v>0</v>
      </c>
    </row>
    <row r="46" spans="1:5" x14ac:dyDescent="0.25">
      <c r="C46" s="103" t="s">
        <v>169</v>
      </c>
      <c r="D46" s="134">
        <v>0</v>
      </c>
      <c r="E46" s="134">
        <v>0</v>
      </c>
    </row>
    <row r="47" spans="1:5" x14ac:dyDescent="0.25">
      <c r="C47" s="103" t="s">
        <v>169</v>
      </c>
      <c r="D47" s="134">
        <v>0</v>
      </c>
      <c r="E47" s="134">
        <v>0</v>
      </c>
    </row>
    <row r="48" spans="1:5" x14ac:dyDescent="0.25">
      <c r="C48" s="103" t="s">
        <v>169</v>
      </c>
      <c r="D48" s="134">
        <v>0</v>
      </c>
      <c r="E48" s="134">
        <v>0</v>
      </c>
    </row>
    <row r="50" spans="1:14" x14ac:dyDescent="0.25">
      <c r="A50" s="42" t="s">
        <v>305</v>
      </c>
      <c r="B50" s="56" t="s">
        <v>35</v>
      </c>
      <c r="C50" s="85">
        <v>0</v>
      </c>
      <c r="D50" s="134">
        <v>0</v>
      </c>
    </row>
    <row r="52" spans="1:14" x14ac:dyDescent="0.25">
      <c r="A52" s="209" t="s">
        <v>5</v>
      </c>
      <c r="B52" s="209"/>
      <c r="C52" s="209"/>
      <c r="D52" s="209"/>
    </row>
    <row r="53" spans="1:14" x14ac:dyDescent="0.25">
      <c r="A53" s="42" t="s">
        <v>46</v>
      </c>
      <c r="B53" s="56" t="s">
        <v>303</v>
      </c>
      <c r="C53" s="85">
        <v>0</v>
      </c>
      <c r="D53" s="130">
        <v>0</v>
      </c>
    </row>
    <row r="55" spans="1:14" x14ac:dyDescent="0.25">
      <c r="A55" s="42" t="s">
        <v>55</v>
      </c>
      <c r="B55" s="56" t="s">
        <v>35</v>
      </c>
      <c r="C55" s="103" t="s">
        <v>169</v>
      </c>
      <c r="D55" s="85" t="s">
        <v>56</v>
      </c>
      <c r="E55" s="134">
        <v>0</v>
      </c>
      <c r="F55" s="134">
        <v>0</v>
      </c>
      <c r="G55" s="134">
        <v>0</v>
      </c>
      <c r="H55" s="134">
        <v>0</v>
      </c>
      <c r="I55" s="134">
        <v>0</v>
      </c>
      <c r="J55" s="134">
        <v>0</v>
      </c>
      <c r="K55" s="134">
        <v>0</v>
      </c>
      <c r="L55" s="134">
        <v>0</v>
      </c>
      <c r="M55" s="134">
        <v>0</v>
      </c>
      <c r="N55" s="134">
        <v>0</v>
      </c>
    </row>
    <row r="56" spans="1:14" x14ac:dyDescent="0.25">
      <c r="C56" s="103" t="s">
        <v>169</v>
      </c>
      <c r="D56" s="134">
        <v>0</v>
      </c>
      <c r="E56" s="134">
        <v>0</v>
      </c>
      <c r="F56" s="134">
        <v>0</v>
      </c>
      <c r="G56" s="134">
        <v>0</v>
      </c>
      <c r="H56" s="134">
        <v>0</v>
      </c>
      <c r="I56" s="134">
        <v>0</v>
      </c>
      <c r="J56" s="134">
        <v>0</v>
      </c>
      <c r="K56" s="134">
        <v>0</v>
      </c>
      <c r="L56" s="134">
        <v>0</v>
      </c>
      <c r="M56" s="134">
        <v>0</v>
      </c>
      <c r="N56" s="134">
        <v>0</v>
      </c>
    </row>
    <row r="57" spans="1:14" x14ac:dyDescent="0.25">
      <c r="C57" s="103" t="s">
        <v>169</v>
      </c>
      <c r="D57" s="134">
        <v>0</v>
      </c>
      <c r="E57" s="134">
        <v>0</v>
      </c>
      <c r="F57" s="134">
        <v>0</v>
      </c>
      <c r="G57" s="134">
        <v>0</v>
      </c>
      <c r="H57" s="134">
        <v>0</v>
      </c>
      <c r="I57" s="134">
        <v>0</v>
      </c>
      <c r="J57" s="134">
        <v>0</v>
      </c>
      <c r="K57" s="134">
        <v>0</v>
      </c>
      <c r="L57" s="134">
        <v>0</v>
      </c>
      <c r="M57" s="134">
        <v>0</v>
      </c>
      <c r="N57" s="134">
        <v>0</v>
      </c>
    </row>
    <row r="58" spans="1:14" x14ac:dyDescent="0.25">
      <c r="C58" s="103" t="s">
        <v>169</v>
      </c>
      <c r="D58" s="134">
        <v>0</v>
      </c>
      <c r="E58" s="134">
        <v>0</v>
      </c>
      <c r="F58" s="134">
        <v>0</v>
      </c>
      <c r="G58" s="134">
        <v>0</v>
      </c>
      <c r="H58" s="134">
        <v>0</v>
      </c>
      <c r="I58" s="134">
        <v>0</v>
      </c>
      <c r="J58" s="134">
        <v>0</v>
      </c>
      <c r="K58" s="134">
        <v>0</v>
      </c>
      <c r="L58" s="134">
        <v>0</v>
      </c>
      <c r="M58" s="134">
        <v>0</v>
      </c>
      <c r="N58" s="134">
        <v>0</v>
      </c>
    </row>
    <row r="59" spans="1:14" x14ac:dyDescent="0.25">
      <c r="C59" s="103" t="s">
        <v>169</v>
      </c>
      <c r="D59" s="134">
        <v>0</v>
      </c>
      <c r="E59" s="134">
        <v>0</v>
      </c>
      <c r="F59" s="134">
        <v>0</v>
      </c>
      <c r="G59" s="134">
        <v>0</v>
      </c>
      <c r="H59" s="134">
        <v>0</v>
      </c>
      <c r="I59" s="134">
        <v>0</v>
      </c>
      <c r="J59" s="134">
        <v>0</v>
      </c>
      <c r="K59" s="134">
        <v>0</v>
      </c>
      <c r="L59" s="134">
        <v>0</v>
      </c>
      <c r="M59" s="134">
        <v>0</v>
      </c>
      <c r="N59" s="134">
        <v>0</v>
      </c>
    </row>
    <row r="60" spans="1:14" x14ac:dyDescent="0.25">
      <c r="C60" s="103" t="s">
        <v>169</v>
      </c>
      <c r="D60" s="134">
        <v>0</v>
      </c>
      <c r="E60" s="134">
        <v>0</v>
      </c>
      <c r="F60" s="134">
        <v>0</v>
      </c>
      <c r="G60" s="134">
        <v>0</v>
      </c>
      <c r="H60" s="134">
        <v>0</v>
      </c>
      <c r="I60" s="134">
        <v>0</v>
      </c>
      <c r="J60" s="134">
        <v>0</v>
      </c>
      <c r="K60" s="134">
        <v>0</v>
      </c>
      <c r="L60" s="134">
        <v>0</v>
      </c>
      <c r="M60" s="134">
        <v>0</v>
      </c>
      <c r="N60" s="134">
        <v>0</v>
      </c>
    </row>
    <row r="61" spans="1:14" x14ac:dyDescent="0.25">
      <c r="C61" s="103" t="s">
        <v>169</v>
      </c>
      <c r="D61" s="134">
        <v>0</v>
      </c>
      <c r="E61" s="134">
        <v>0</v>
      </c>
      <c r="F61" s="134">
        <v>0</v>
      </c>
      <c r="G61" s="134">
        <v>0</v>
      </c>
      <c r="H61" s="134">
        <v>0</v>
      </c>
      <c r="I61" s="134">
        <v>0</v>
      </c>
      <c r="J61" s="134">
        <v>0</v>
      </c>
      <c r="K61" s="134">
        <v>0</v>
      </c>
      <c r="L61" s="134">
        <v>0</v>
      </c>
      <c r="M61" s="134">
        <v>0</v>
      </c>
      <c r="N61" s="134">
        <v>0</v>
      </c>
    </row>
    <row r="62" spans="1:14" x14ac:dyDescent="0.25">
      <c r="C62" s="103" t="s">
        <v>169</v>
      </c>
      <c r="D62" s="134">
        <v>0</v>
      </c>
      <c r="E62" s="134">
        <v>0</v>
      </c>
      <c r="F62" s="134">
        <v>0</v>
      </c>
      <c r="G62" s="134">
        <v>0</v>
      </c>
      <c r="H62" s="134">
        <v>0</v>
      </c>
      <c r="I62" s="134">
        <v>0</v>
      </c>
      <c r="J62" s="134">
        <v>0</v>
      </c>
      <c r="K62" s="134">
        <v>0</v>
      </c>
      <c r="L62" s="134">
        <v>0</v>
      </c>
      <c r="M62" s="134">
        <v>0</v>
      </c>
      <c r="N62" s="134">
        <v>0</v>
      </c>
    </row>
    <row r="63" spans="1:14" x14ac:dyDescent="0.25">
      <c r="C63" s="103" t="s">
        <v>169</v>
      </c>
      <c r="D63" s="134">
        <v>0</v>
      </c>
      <c r="E63" s="134">
        <v>0</v>
      </c>
      <c r="F63" s="134">
        <v>0</v>
      </c>
      <c r="G63" s="134">
        <v>0</v>
      </c>
      <c r="H63" s="134">
        <v>0</v>
      </c>
      <c r="I63" s="134">
        <v>0</v>
      </c>
      <c r="J63" s="134">
        <v>0</v>
      </c>
      <c r="K63" s="134">
        <v>0</v>
      </c>
      <c r="L63" s="134">
        <v>0</v>
      </c>
      <c r="M63" s="134">
        <v>0</v>
      </c>
      <c r="N63" s="134">
        <v>0</v>
      </c>
    </row>
    <row r="64" spans="1:14" x14ac:dyDescent="0.25">
      <c r="C64" s="103" t="s">
        <v>169</v>
      </c>
      <c r="D64" s="134">
        <v>0</v>
      </c>
      <c r="E64" s="134">
        <v>0</v>
      </c>
      <c r="F64" s="134">
        <v>0</v>
      </c>
      <c r="G64" s="134">
        <v>0</v>
      </c>
      <c r="H64" s="134">
        <v>0</v>
      </c>
      <c r="I64" s="134">
        <v>0</v>
      </c>
      <c r="J64" s="134">
        <v>0</v>
      </c>
      <c r="K64" s="134">
        <v>0</v>
      </c>
      <c r="L64" s="134">
        <v>0</v>
      </c>
      <c r="M64" s="134">
        <v>0</v>
      </c>
      <c r="N64" s="134">
        <v>0</v>
      </c>
    </row>
    <row r="65" spans="1:14" x14ac:dyDescent="0.25">
      <c r="C65" s="103" t="s">
        <v>169</v>
      </c>
      <c r="D65" s="134">
        <v>0</v>
      </c>
      <c r="E65" s="134">
        <v>0</v>
      </c>
      <c r="F65" s="134">
        <v>0</v>
      </c>
      <c r="G65" s="134">
        <v>0</v>
      </c>
      <c r="H65" s="134">
        <v>0</v>
      </c>
      <c r="I65" s="134">
        <v>0</v>
      </c>
      <c r="J65" s="134">
        <v>0</v>
      </c>
      <c r="K65" s="134">
        <v>0</v>
      </c>
      <c r="L65" s="134">
        <v>0</v>
      </c>
      <c r="M65" s="134">
        <v>0</v>
      </c>
      <c r="N65" s="134">
        <v>0</v>
      </c>
    </row>
    <row r="66" spans="1:14" x14ac:dyDescent="0.25">
      <c r="C66" s="103" t="s">
        <v>169</v>
      </c>
      <c r="D66" s="134">
        <v>0</v>
      </c>
      <c r="E66" s="134">
        <v>0</v>
      </c>
      <c r="F66" s="134">
        <v>0</v>
      </c>
      <c r="G66" s="134">
        <v>0</v>
      </c>
      <c r="H66" s="134">
        <v>0</v>
      </c>
      <c r="I66" s="134">
        <v>0</v>
      </c>
      <c r="J66" s="134">
        <v>0</v>
      </c>
      <c r="K66" s="134">
        <v>0</v>
      </c>
      <c r="L66" s="134">
        <v>0</v>
      </c>
      <c r="M66" s="134">
        <v>0</v>
      </c>
      <c r="N66" s="134">
        <v>0</v>
      </c>
    </row>
    <row r="67" spans="1:14" x14ac:dyDescent="0.25">
      <c r="C67" s="103" t="s">
        <v>169</v>
      </c>
      <c r="D67" s="134">
        <v>0</v>
      </c>
      <c r="E67" s="134">
        <v>0</v>
      </c>
      <c r="F67" s="134">
        <v>0</v>
      </c>
      <c r="G67" s="134">
        <v>0</v>
      </c>
      <c r="H67" s="134">
        <v>0</v>
      </c>
      <c r="I67" s="134">
        <v>0</v>
      </c>
      <c r="J67" s="134">
        <v>0</v>
      </c>
      <c r="K67" s="134">
        <v>0</v>
      </c>
      <c r="L67" s="134">
        <v>0</v>
      </c>
      <c r="M67" s="134">
        <v>0</v>
      </c>
      <c r="N67" s="134">
        <v>0</v>
      </c>
    </row>
    <row r="69" spans="1:14" x14ac:dyDescent="0.25">
      <c r="A69" s="42" t="s">
        <v>21</v>
      </c>
      <c r="B69" s="56" t="s">
        <v>35</v>
      </c>
      <c r="C69" s="85">
        <v>50</v>
      </c>
      <c r="D69" s="134">
        <v>19.5</v>
      </c>
    </row>
    <row r="70" spans="1:14" x14ac:dyDescent="0.25">
      <c r="A70" s="42" t="s">
        <v>28</v>
      </c>
      <c r="B70" s="56" t="s">
        <v>35</v>
      </c>
      <c r="C70" s="3">
        <f>D69</f>
        <v>19.5</v>
      </c>
      <c r="D70" s="134">
        <v>19.5</v>
      </c>
    </row>
    <row r="71" spans="1:14" x14ac:dyDescent="0.25">
      <c r="A71" s="42" t="s">
        <v>20</v>
      </c>
      <c r="B71" s="56" t="s">
        <v>35</v>
      </c>
      <c r="C71" s="85">
        <v>100</v>
      </c>
      <c r="D71" s="134">
        <v>104.3</v>
      </c>
    </row>
    <row r="72" spans="1:14" x14ac:dyDescent="0.25">
      <c r="A72" s="42" t="s">
        <v>53</v>
      </c>
      <c r="B72" s="56" t="s">
        <v>35</v>
      </c>
      <c r="C72" s="85">
        <v>10</v>
      </c>
      <c r="D72" s="134">
        <v>10</v>
      </c>
    </row>
    <row r="73" spans="1:14" x14ac:dyDescent="0.25">
      <c r="A73" s="42" t="s">
        <v>306</v>
      </c>
      <c r="B73" s="56" t="s">
        <v>35</v>
      </c>
      <c r="C73" s="85">
        <v>0</v>
      </c>
      <c r="D73" s="134">
        <v>0</v>
      </c>
    </row>
    <row r="75" spans="1:14" x14ac:dyDescent="0.25">
      <c r="A75" s="209" t="s">
        <v>176</v>
      </c>
      <c r="B75" s="209"/>
      <c r="C75" s="209"/>
      <c r="D75" s="209"/>
    </row>
    <row r="76" spans="1:14" x14ac:dyDescent="0.25">
      <c r="A76" s="42" t="s">
        <v>177</v>
      </c>
      <c r="B76" s="56" t="s">
        <v>165</v>
      </c>
      <c r="C76" s="85">
        <v>0</v>
      </c>
      <c r="D76" s="134">
        <v>0</v>
      </c>
    </row>
    <row r="77" spans="1:14" x14ac:dyDescent="0.25">
      <c r="A77" s="42"/>
      <c r="B77" s="56"/>
      <c r="C77" s="85"/>
      <c r="D77" s="64"/>
    </row>
    <row r="78" spans="1:14" x14ac:dyDescent="0.25">
      <c r="A78" s="42" t="s">
        <v>65</v>
      </c>
      <c r="B78" s="56" t="s">
        <v>42</v>
      </c>
      <c r="C78" s="104" t="s">
        <v>183</v>
      </c>
      <c r="D78" s="85" t="s">
        <v>66</v>
      </c>
      <c r="E78" s="134">
        <v>0</v>
      </c>
      <c r="F78" s="134">
        <v>2</v>
      </c>
    </row>
    <row r="79" spans="1:14" x14ac:dyDescent="0.25">
      <c r="C79" s="104" t="s">
        <v>182</v>
      </c>
      <c r="D79" s="134">
        <v>53</v>
      </c>
      <c r="E79" s="134">
        <v>0.66</v>
      </c>
      <c r="F79" s="134">
        <v>0.1</v>
      </c>
    </row>
    <row r="80" spans="1:14" x14ac:dyDescent="0.25">
      <c r="C80" s="104" t="s">
        <v>181</v>
      </c>
      <c r="D80" s="134">
        <v>65</v>
      </c>
      <c r="E80" s="134">
        <v>0.69</v>
      </c>
      <c r="F80" s="134">
        <v>0.33</v>
      </c>
    </row>
    <row r="81" spans="1:14" x14ac:dyDescent="0.25">
      <c r="C81" s="104" t="s">
        <v>180</v>
      </c>
      <c r="D81" s="134">
        <v>96</v>
      </c>
      <c r="E81" s="134">
        <v>0.7</v>
      </c>
      <c r="F81" s="134">
        <v>0.44</v>
      </c>
    </row>
    <row r="83" spans="1:14" x14ac:dyDescent="0.25">
      <c r="A83" s="209" t="s">
        <v>26</v>
      </c>
      <c r="B83" s="209"/>
      <c r="C83" s="209"/>
      <c r="D83" s="209"/>
    </row>
    <row r="84" spans="1:14" x14ac:dyDescent="0.25">
      <c r="A84" s="42" t="s">
        <v>29</v>
      </c>
      <c r="B84" s="56" t="s">
        <v>36</v>
      </c>
      <c r="C84" s="85">
        <v>0</v>
      </c>
      <c r="D84" s="134">
        <v>27500</v>
      </c>
    </row>
    <row r="85" spans="1:14" x14ac:dyDescent="0.25">
      <c r="A85" s="42" t="s">
        <v>16</v>
      </c>
      <c r="B85" s="56" t="s">
        <v>14</v>
      </c>
      <c r="C85" s="85">
        <v>1</v>
      </c>
      <c r="D85" s="134">
        <v>1</v>
      </c>
    </row>
    <row r="86" spans="1:14" x14ac:dyDescent="0.25">
      <c r="A86" s="42" t="s">
        <v>44</v>
      </c>
      <c r="B86" s="56" t="s">
        <v>14</v>
      </c>
      <c r="C86" s="85">
        <v>1000</v>
      </c>
      <c r="D86" s="134">
        <v>1</v>
      </c>
    </row>
    <row r="88" spans="1:14" x14ac:dyDescent="0.25">
      <c r="A88" s="42" t="s">
        <v>31</v>
      </c>
      <c r="B88" s="56" t="s">
        <v>14</v>
      </c>
      <c r="D88" s="85" t="s">
        <v>57</v>
      </c>
      <c r="E88" s="134">
        <v>0</v>
      </c>
      <c r="F88" s="134">
        <v>0.1</v>
      </c>
      <c r="G88" s="134">
        <v>0.2</v>
      </c>
      <c r="H88" s="134">
        <v>0.3</v>
      </c>
      <c r="I88" s="134">
        <v>0.4</v>
      </c>
      <c r="J88" s="134">
        <v>0.5</v>
      </c>
      <c r="K88" s="134">
        <v>0.6</v>
      </c>
      <c r="L88" s="134">
        <v>0.7</v>
      </c>
      <c r="M88" s="134">
        <v>0.8</v>
      </c>
      <c r="N88" s="134">
        <v>0.9</v>
      </c>
    </row>
    <row r="89" spans="1:14" x14ac:dyDescent="0.25">
      <c r="C89" s="103" t="s">
        <v>169</v>
      </c>
      <c r="D89" s="134">
        <v>0</v>
      </c>
      <c r="E89" s="134">
        <v>1.1599999999999999E-2</v>
      </c>
      <c r="F89" s="134">
        <v>1.1599999999999999E-2</v>
      </c>
      <c r="G89" s="134">
        <v>1.1599999999999999E-2</v>
      </c>
      <c r="H89" s="134">
        <v>1.1599999999999999E-2</v>
      </c>
      <c r="I89" s="134">
        <v>1.1599999999999999E-2</v>
      </c>
      <c r="J89" s="134">
        <v>1.1599999999999999E-2</v>
      </c>
      <c r="K89" s="134">
        <v>1.1599999999999999E-2</v>
      </c>
      <c r="L89" s="134">
        <v>1.1599999999999999E-2</v>
      </c>
      <c r="M89" s="134">
        <v>1.1599999999999999E-2</v>
      </c>
      <c r="N89" s="134">
        <v>1.1599999999999999E-2</v>
      </c>
    </row>
    <row r="90" spans="1:14" x14ac:dyDescent="0.25">
      <c r="C90" s="103" t="s">
        <v>169</v>
      </c>
      <c r="D90" s="134">
        <v>20</v>
      </c>
      <c r="E90" s="134">
        <v>1.5599999999999999E-2</v>
      </c>
      <c r="F90" s="134">
        <v>1.66E-2</v>
      </c>
      <c r="G90" s="134">
        <v>1.7600000000000001E-2</v>
      </c>
      <c r="H90" s="134">
        <v>1.8599999999999998E-2</v>
      </c>
      <c r="I90" s="134">
        <v>1.9599999999999999E-2</v>
      </c>
      <c r="J90" s="134">
        <v>2.06E-2</v>
      </c>
      <c r="K90" s="134">
        <v>2.1600000000000001E-2</v>
      </c>
      <c r="L90" s="134">
        <v>2.2599999999999999E-2</v>
      </c>
      <c r="M90" s="134">
        <v>2.3599999999999999E-2</v>
      </c>
      <c r="N90" s="134">
        <v>2.46E-2</v>
      </c>
    </row>
    <row r="91" spans="1:14" x14ac:dyDescent="0.25">
      <c r="C91" s="103" t="s">
        <v>169</v>
      </c>
      <c r="D91" s="134">
        <v>25</v>
      </c>
      <c r="E91" s="134">
        <v>2.9100000000000001E-2</v>
      </c>
      <c r="F91" s="134">
        <v>3.0662499999999999E-2</v>
      </c>
      <c r="G91" s="134">
        <v>3.2224999999999997E-2</v>
      </c>
      <c r="H91" s="134">
        <v>3.3787499999999998E-2</v>
      </c>
      <c r="I91" s="134">
        <v>3.5349999999999999E-2</v>
      </c>
      <c r="J91" s="134">
        <v>3.6912500000000001E-2</v>
      </c>
      <c r="K91" s="134">
        <v>3.8475000000000002E-2</v>
      </c>
      <c r="L91" s="134">
        <v>4.0037499999999997E-2</v>
      </c>
      <c r="M91" s="134">
        <v>4.1599999999999998E-2</v>
      </c>
      <c r="N91" s="134">
        <v>4.3162499999999999E-2</v>
      </c>
    </row>
    <row r="92" spans="1:14" x14ac:dyDescent="0.25">
      <c r="C92" s="103" t="s">
        <v>169</v>
      </c>
      <c r="D92" s="134">
        <v>30</v>
      </c>
      <c r="E92" s="134">
        <v>4.7600000000000003E-2</v>
      </c>
      <c r="F92" s="134">
        <v>4.9849999999999998E-2</v>
      </c>
      <c r="G92" s="134">
        <v>5.21E-2</v>
      </c>
      <c r="H92" s="134">
        <v>5.4350000000000002E-2</v>
      </c>
      <c r="I92" s="134">
        <v>5.6599999999999998E-2</v>
      </c>
      <c r="J92" s="134">
        <v>5.885E-2</v>
      </c>
      <c r="K92" s="134">
        <v>6.1100000000000002E-2</v>
      </c>
      <c r="L92" s="134">
        <v>6.3350000000000004E-2</v>
      </c>
      <c r="M92" s="134">
        <v>6.5600000000000006E-2</v>
      </c>
      <c r="N92" s="134">
        <v>6.7849999999999994E-2</v>
      </c>
    </row>
    <row r="93" spans="1:14" x14ac:dyDescent="0.25">
      <c r="C93" s="103" t="s">
        <v>169</v>
      </c>
      <c r="D93" s="134">
        <v>35</v>
      </c>
      <c r="E93" s="134">
        <v>7.1099999999999997E-2</v>
      </c>
      <c r="F93" s="134">
        <v>7.4162500000000006E-2</v>
      </c>
      <c r="G93" s="134">
        <v>7.7225000000000002E-2</v>
      </c>
      <c r="H93" s="134">
        <v>8.0287499999999998E-2</v>
      </c>
      <c r="I93" s="134">
        <v>8.3349999999999994E-2</v>
      </c>
      <c r="J93" s="134">
        <v>8.6412500000000003E-2</v>
      </c>
      <c r="K93" s="134">
        <v>8.9474999999999999E-2</v>
      </c>
      <c r="L93" s="134">
        <v>9.2537499999999995E-2</v>
      </c>
      <c r="M93" s="134">
        <v>9.5600000000000004E-2</v>
      </c>
      <c r="N93" s="134">
        <v>9.86625E-2</v>
      </c>
    </row>
    <row r="94" spans="1:14" x14ac:dyDescent="0.25">
      <c r="C94" s="103" t="s">
        <v>169</v>
      </c>
      <c r="D94" s="134">
        <v>40</v>
      </c>
      <c r="E94" s="134">
        <v>9.9599999999999994E-2</v>
      </c>
      <c r="F94" s="134">
        <v>0.1036</v>
      </c>
      <c r="G94" s="134">
        <v>0.1076</v>
      </c>
      <c r="H94" s="134">
        <v>0.1116</v>
      </c>
      <c r="I94" s="134">
        <v>0.11559999999999999</v>
      </c>
      <c r="J94" s="134">
        <v>0.1196</v>
      </c>
      <c r="K94" s="134">
        <v>0.1236</v>
      </c>
      <c r="L94" s="134">
        <v>0.12759999999999999</v>
      </c>
      <c r="M94" s="134">
        <v>0.13159999999999999</v>
      </c>
      <c r="N94" s="134">
        <v>0.1356</v>
      </c>
    </row>
    <row r="95" spans="1:14" x14ac:dyDescent="0.25">
      <c r="C95" s="103" t="s">
        <v>169</v>
      </c>
      <c r="D95" s="134">
        <v>45</v>
      </c>
      <c r="E95" s="134">
        <v>0.1331</v>
      </c>
      <c r="F95" s="134">
        <v>0.13816249999999999</v>
      </c>
      <c r="G95" s="134">
        <v>0.14322499999999999</v>
      </c>
      <c r="H95" s="134">
        <v>0.14828749999999999</v>
      </c>
      <c r="I95" s="134">
        <v>0.15334999999999999</v>
      </c>
      <c r="J95" s="134">
        <v>0.15841250000000001</v>
      </c>
      <c r="K95" s="134">
        <v>0.16347500000000001</v>
      </c>
      <c r="L95" s="134">
        <v>0.16853750000000001</v>
      </c>
      <c r="M95" s="134">
        <v>0.1736</v>
      </c>
      <c r="N95" s="134">
        <v>0.1786625</v>
      </c>
    </row>
    <row r="96" spans="1:14" x14ac:dyDescent="0.25">
      <c r="C96" s="103" t="s">
        <v>169</v>
      </c>
      <c r="D96" s="134">
        <v>50</v>
      </c>
      <c r="E96" s="134">
        <v>0.1716</v>
      </c>
      <c r="F96" s="134">
        <v>0.17785000000000001</v>
      </c>
      <c r="G96" s="134">
        <v>0.18410000000000001</v>
      </c>
      <c r="H96" s="134">
        <v>0.19034999999999999</v>
      </c>
      <c r="I96" s="134">
        <v>0.1966</v>
      </c>
      <c r="J96" s="134">
        <v>0.20285</v>
      </c>
      <c r="K96" s="134">
        <v>0.20910000000000001</v>
      </c>
      <c r="L96" s="134">
        <v>0.21535000000000001</v>
      </c>
      <c r="M96" s="134">
        <v>0.22159999999999999</v>
      </c>
      <c r="N96" s="134">
        <v>0.22785</v>
      </c>
    </row>
    <row r="97" spans="1:14" x14ac:dyDescent="0.25">
      <c r="C97" s="103" t="s">
        <v>169</v>
      </c>
      <c r="D97" s="134">
        <v>55</v>
      </c>
      <c r="E97" s="134">
        <v>0.21510000000000001</v>
      </c>
      <c r="F97" s="134">
        <v>0.22266250000000001</v>
      </c>
      <c r="G97" s="134">
        <v>0.23022500000000001</v>
      </c>
      <c r="H97" s="134">
        <v>0.23778750000000001</v>
      </c>
      <c r="I97" s="134">
        <v>0.24535000000000001</v>
      </c>
      <c r="J97" s="134">
        <v>0.25291249999999998</v>
      </c>
      <c r="K97" s="134">
        <v>0.26047500000000001</v>
      </c>
      <c r="L97" s="134">
        <v>0.26803749999999998</v>
      </c>
      <c r="M97" s="134">
        <v>0.27560000000000001</v>
      </c>
      <c r="N97" s="134">
        <v>0.28316249999999998</v>
      </c>
    </row>
    <row r="98" spans="1:14" x14ac:dyDescent="0.25">
      <c r="C98" s="103" t="s">
        <v>169</v>
      </c>
      <c r="D98" s="134">
        <v>60</v>
      </c>
      <c r="E98" s="134">
        <v>0.2636</v>
      </c>
      <c r="F98" s="134">
        <v>0.27260000000000001</v>
      </c>
      <c r="G98" s="134">
        <v>0.28160000000000002</v>
      </c>
      <c r="H98" s="134">
        <v>0.29060000000000002</v>
      </c>
      <c r="I98" s="134">
        <v>0.29959999999999998</v>
      </c>
      <c r="J98" s="134">
        <v>0.30859999999999999</v>
      </c>
      <c r="K98" s="134">
        <v>0.31759999999999999</v>
      </c>
      <c r="L98" s="134">
        <v>0.3266</v>
      </c>
      <c r="M98" s="134">
        <v>0.33560000000000001</v>
      </c>
      <c r="N98" s="134">
        <v>0.34460000000000002</v>
      </c>
    </row>
    <row r="99" spans="1:14" x14ac:dyDescent="0.25">
      <c r="C99" s="103" t="s">
        <v>169</v>
      </c>
      <c r="D99" s="134">
        <v>65</v>
      </c>
      <c r="E99" s="134">
        <v>0.31709999999999999</v>
      </c>
      <c r="F99" s="134">
        <v>0.32766250000000002</v>
      </c>
      <c r="G99" s="134">
        <v>0.338225</v>
      </c>
      <c r="H99" s="134">
        <v>0.34878749999999997</v>
      </c>
      <c r="I99" s="134">
        <v>0.35935</v>
      </c>
      <c r="J99" s="134">
        <v>0.36991249999999998</v>
      </c>
      <c r="K99" s="134">
        <v>0.38047500000000001</v>
      </c>
      <c r="L99" s="134">
        <v>0.39103749999999998</v>
      </c>
      <c r="M99" s="134">
        <v>0.40160000000000001</v>
      </c>
      <c r="N99" s="134">
        <v>0.41216249999999999</v>
      </c>
    </row>
    <row r="100" spans="1:14" x14ac:dyDescent="0.25">
      <c r="C100" s="103" t="s">
        <v>169</v>
      </c>
      <c r="D100" s="134">
        <v>70</v>
      </c>
      <c r="E100" s="134">
        <v>0.37559999999999999</v>
      </c>
      <c r="F100" s="134">
        <v>0.38784999999999997</v>
      </c>
      <c r="G100" s="134">
        <v>0.40010000000000001</v>
      </c>
      <c r="H100" s="134">
        <v>0.41234999999999999</v>
      </c>
      <c r="I100" s="134">
        <v>0.42459999999999998</v>
      </c>
      <c r="J100" s="134">
        <v>0.43685000000000002</v>
      </c>
      <c r="K100" s="134">
        <v>0.4491</v>
      </c>
      <c r="L100" s="134">
        <v>0.46134999999999998</v>
      </c>
      <c r="M100" s="134">
        <v>0.47360000000000002</v>
      </c>
      <c r="N100" s="134">
        <v>0.48585</v>
      </c>
    </row>
    <row r="101" spans="1:14" x14ac:dyDescent="0.25">
      <c r="C101" s="103" t="s">
        <v>169</v>
      </c>
      <c r="D101" s="134">
        <v>75</v>
      </c>
      <c r="E101" s="134">
        <v>0.43909999999999999</v>
      </c>
      <c r="F101" s="134">
        <v>0.45316250000000002</v>
      </c>
      <c r="G101" s="134">
        <v>0.467225</v>
      </c>
      <c r="H101" s="134">
        <v>0.48128749999999998</v>
      </c>
      <c r="I101" s="134">
        <v>0.49535000000000001</v>
      </c>
      <c r="J101" s="134">
        <v>0.50941250000000005</v>
      </c>
      <c r="K101" s="134">
        <v>0.52347500000000002</v>
      </c>
      <c r="L101" s="134">
        <v>0.5375375</v>
      </c>
      <c r="M101" s="134">
        <v>0.55159999999999998</v>
      </c>
      <c r="N101" s="134">
        <v>0.56566249999999996</v>
      </c>
    </row>
    <row r="102" spans="1:14" x14ac:dyDescent="0.25">
      <c r="C102" s="103" t="s">
        <v>169</v>
      </c>
      <c r="D102" s="134">
        <v>80</v>
      </c>
      <c r="E102" s="134">
        <v>0.50760000000000005</v>
      </c>
      <c r="F102" s="134">
        <v>0.52359999999999995</v>
      </c>
      <c r="G102" s="134">
        <v>0.53959999999999997</v>
      </c>
      <c r="H102" s="134">
        <v>0.55559999999999998</v>
      </c>
      <c r="I102" s="134">
        <v>0.5716</v>
      </c>
      <c r="J102" s="134">
        <v>0.58760000000000001</v>
      </c>
      <c r="K102" s="134">
        <v>0.60360000000000003</v>
      </c>
      <c r="L102" s="134">
        <v>0.61960000000000004</v>
      </c>
      <c r="M102" s="134">
        <v>0.63560000000000005</v>
      </c>
      <c r="N102" s="134">
        <v>0.65159999999999996</v>
      </c>
    </row>
    <row r="103" spans="1:14" x14ac:dyDescent="0.25">
      <c r="C103" s="103" t="s">
        <v>169</v>
      </c>
      <c r="D103" s="134">
        <v>85</v>
      </c>
      <c r="E103" s="134">
        <v>0.58109999999999995</v>
      </c>
      <c r="F103" s="134">
        <v>0.59916250000000004</v>
      </c>
      <c r="G103" s="134">
        <v>0.61722500000000002</v>
      </c>
      <c r="H103" s="134">
        <v>0.6352875</v>
      </c>
      <c r="I103" s="134">
        <v>0.65334999999999999</v>
      </c>
      <c r="J103" s="134">
        <v>0.67141249999999997</v>
      </c>
      <c r="K103" s="134">
        <v>0.68947499999999995</v>
      </c>
      <c r="L103" s="134">
        <v>0.70753750000000004</v>
      </c>
      <c r="M103" s="134">
        <v>0.72560000000000002</v>
      </c>
      <c r="N103" s="134">
        <v>0.7436625</v>
      </c>
    </row>
    <row r="104" spans="1:14" x14ac:dyDescent="0.25">
      <c r="C104" s="103" t="s">
        <v>169</v>
      </c>
      <c r="D104" s="134">
        <v>90</v>
      </c>
      <c r="E104" s="134">
        <v>0.65959999999999996</v>
      </c>
      <c r="F104" s="134">
        <v>0.67984999999999995</v>
      </c>
      <c r="G104" s="134">
        <v>0.70009999999999994</v>
      </c>
      <c r="H104" s="134">
        <v>0.72035000000000005</v>
      </c>
      <c r="I104" s="134">
        <v>0.74060000000000004</v>
      </c>
      <c r="J104" s="134">
        <v>0.76085000000000003</v>
      </c>
      <c r="K104" s="134">
        <v>0.78110000000000002</v>
      </c>
      <c r="L104" s="134">
        <v>0.80135000000000001</v>
      </c>
      <c r="M104" s="134">
        <v>0.8216</v>
      </c>
      <c r="N104" s="134">
        <v>0.84184999999999999</v>
      </c>
    </row>
    <row r="105" spans="1:14" x14ac:dyDescent="0.25">
      <c r="C105" s="103" t="s">
        <v>169</v>
      </c>
      <c r="D105" s="134">
        <v>95</v>
      </c>
      <c r="E105" s="134">
        <v>0.74309999999999998</v>
      </c>
      <c r="F105" s="134">
        <v>0.76566250000000002</v>
      </c>
      <c r="G105" s="134">
        <v>0.78822499999999995</v>
      </c>
      <c r="H105" s="134">
        <v>0.81078749999999999</v>
      </c>
      <c r="I105" s="134">
        <v>0.83335000000000004</v>
      </c>
      <c r="J105" s="134">
        <v>0.85591249999999997</v>
      </c>
      <c r="K105" s="134">
        <v>0.87847500000000001</v>
      </c>
      <c r="L105" s="134">
        <v>0.90103750000000005</v>
      </c>
      <c r="M105" s="134">
        <v>0.92359999999999998</v>
      </c>
      <c r="N105" s="134">
        <v>0.94616250000000002</v>
      </c>
    </row>
    <row r="106" spans="1:14" x14ac:dyDescent="0.25">
      <c r="C106" s="103" t="s">
        <v>169</v>
      </c>
      <c r="D106" s="134">
        <v>100</v>
      </c>
      <c r="E106" s="134">
        <v>0.83160000000000001</v>
      </c>
      <c r="F106" s="134">
        <v>0.85660000000000003</v>
      </c>
      <c r="G106" s="134">
        <v>0.88160000000000005</v>
      </c>
      <c r="H106" s="134">
        <v>0.90659999999999996</v>
      </c>
      <c r="I106" s="134">
        <v>0.93159999999999998</v>
      </c>
      <c r="J106" s="134">
        <v>0.95660000000000001</v>
      </c>
      <c r="K106" s="134">
        <v>0.98160000000000003</v>
      </c>
      <c r="L106" s="134">
        <v>1.0065999999999999</v>
      </c>
      <c r="M106" s="134">
        <v>1.0316000000000001</v>
      </c>
      <c r="N106" s="134">
        <v>1.0566</v>
      </c>
    </row>
    <row r="107" spans="1:14" x14ac:dyDescent="0.25">
      <c r="C107" s="103" t="s">
        <v>169</v>
      </c>
      <c r="D107" s="134">
        <v>105</v>
      </c>
      <c r="E107" s="134">
        <v>0.92510000000000003</v>
      </c>
      <c r="F107" s="134">
        <v>0.95266249999999997</v>
      </c>
      <c r="G107" s="134">
        <v>0.98022500000000001</v>
      </c>
      <c r="H107" s="134">
        <v>1.0077875000000001</v>
      </c>
      <c r="I107" s="134">
        <v>1.03535</v>
      </c>
      <c r="J107" s="134">
        <v>1.0629124999999999</v>
      </c>
      <c r="K107" s="134">
        <v>1.0904750000000001</v>
      </c>
      <c r="L107" s="134">
        <v>1.1180375</v>
      </c>
      <c r="M107" s="134">
        <v>1.1456</v>
      </c>
      <c r="N107" s="134">
        <v>1.1731625000000001</v>
      </c>
    </row>
    <row r="108" spans="1:14" x14ac:dyDescent="0.25">
      <c r="C108" s="103" t="s">
        <v>169</v>
      </c>
      <c r="D108" s="134">
        <v>110</v>
      </c>
      <c r="E108" s="134">
        <v>1.0236000000000001</v>
      </c>
      <c r="F108" s="134">
        <v>1.05385</v>
      </c>
      <c r="G108" s="134">
        <v>1.0841000000000001</v>
      </c>
      <c r="H108" s="134">
        <v>1.11435</v>
      </c>
      <c r="I108" s="134">
        <v>1.1446000000000001</v>
      </c>
      <c r="J108" s="134">
        <v>1.1748499999999999</v>
      </c>
      <c r="K108" s="134">
        <v>1.2051000000000001</v>
      </c>
      <c r="L108" s="134">
        <v>1.2353499999999999</v>
      </c>
      <c r="M108" s="134">
        <v>1.2656000000000001</v>
      </c>
      <c r="N108" s="134">
        <v>1.2958499999999999</v>
      </c>
    </row>
    <row r="110" spans="1:14" x14ac:dyDescent="0.25">
      <c r="A110" s="42" t="s">
        <v>32</v>
      </c>
      <c r="B110" s="56" t="s">
        <v>189</v>
      </c>
      <c r="D110" s="85" t="s">
        <v>57</v>
      </c>
      <c r="E110" s="134">
        <v>0</v>
      </c>
      <c r="F110" s="134">
        <v>0.1</v>
      </c>
      <c r="G110" s="134">
        <v>0.2</v>
      </c>
      <c r="H110" s="134">
        <v>0.3</v>
      </c>
      <c r="I110" s="134">
        <v>0.4</v>
      </c>
      <c r="J110" s="134">
        <v>0.5</v>
      </c>
      <c r="K110" s="134">
        <v>0.6</v>
      </c>
      <c r="L110" s="134">
        <v>0.7</v>
      </c>
      <c r="M110" s="134">
        <v>0.8</v>
      </c>
      <c r="N110" s="134">
        <v>0.9</v>
      </c>
    </row>
    <row r="111" spans="1:14" x14ac:dyDescent="0.25">
      <c r="C111" s="103" t="s">
        <v>169</v>
      </c>
      <c r="D111" s="134">
        <v>0</v>
      </c>
      <c r="E111" s="134">
        <v>0</v>
      </c>
      <c r="F111" s="134">
        <v>0</v>
      </c>
      <c r="G111" s="134">
        <v>0</v>
      </c>
      <c r="H111" s="134">
        <v>0</v>
      </c>
      <c r="I111" s="134">
        <v>0</v>
      </c>
      <c r="J111" s="134">
        <v>0</v>
      </c>
      <c r="K111" s="134">
        <v>0</v>
      </c>
      <c r="L111" s="134">
        <v>0</v>
      </c>
      <c r="M111" s="134">
        <v>0</v>
      </c>
      <c r="N111" s="134">
        <v>0</v>
      </c>
    </row>
    <row r="112" spans="1:14" x14ac:dyDescent="0.25">
      <c r="C112" s="103" t="s">
        <v>169</v>
      </c>
      <c r="D112" s="134">
        <v>20</v>
      </c>
      <c r="E112" s="134">
        <v>2.7832979999999998</v>
      </c>
      <c r="F112" s="134">
        <v>3.3276309999999998</v>
      </c>
      <c r="G112" s="134">
        <v>4.346876</v>
      </c>
      <c r="H112" s="134">
        <v>5.1902999999999997</v>
      </c>
      <c r="I112" s="134">
        <v>5.8390870000000001</v>
      </c>
      <c r="J112" s="134">
        <v>6.2465260000000002</v>
      </c>
      <c r="K112" s="134">
        <v>6.7006769999999998</v>
      </c>
      <c r="L112" s="134">
        <v>7.4111000000000002</v>
      </c>
      <c r="M112" s="134">
        <v>8.0916779999999999</v>
      </c>
      <c r="N112" s="134">
        <v>9.1355769999999996</v>
      </c>
    </row>
    <row r="113" spans="3:14" x14ac:dyDescent="0.25">
      <c r="C113" s="103" t="s">
        <v>169</v>
      </c>
      <c r="D113" s="134">
        <v>25</v>
      </c>
      <c r="E113" s="134">
        <v>3.9323009999999998</v>
      </c>
      <c r="F113" s="134">
        <v>4.3559590000000004</v>
      </c>
      <c r="G113" s="134">
        <v>5.3842869999999996</v>
      </c>
      <c r="H113" s="134">
        <v>6.2932389999999998</v>
      </c>
      <c r="I113" s="134">
        <v>6.8122689999999997</v>
      </c>
      <c r="J113" s="134">
        <v>7.1846730000000001</v>
      </c>
      <c r="K113" s="134">
        <v>7.6381750000000004</v>
      </c>
      <c r="L113" s="134">
        <v>8.2882599999999993</v>
      </c>
      <c r="M113" s="134">
        <v>8.8935790000000008</v>
      </c>
      <c r="N113" s="134">
        <v>9.8310770000000005</v>
      </c>
    </row>
    <row r="114" spans="3:14" x14ac:dyDescent="0.25">
      <c r="C114" s="103" t="s">
        <v>169</v>
      </c>
      <c r="D114" s="134">
        <v>30</v>
      </c>
      <c r="E114" s="134">
        <v>5.0670299999999999</v>
      </c>
      <c r="F114" s="134">
        <v>5.4147809999999996</v>
      </c>
      <c r="G114" s="134">
        <v>6.2614479999999997</v>
      </c>
      <c r="H114" s="134">
        <v>7.2748540000000004</v>
      </c>
      <c r="I114" s="134">
        <v>7.7439270000000002</v>
      </c>
      <c r="J114" s="134">
        <v>8.1825080000000003</v>
      </c>
      <c r="K114" s="134">
        <v>8.6515819999999994</v>
      </c>
      <c r="L114" s="134">
        <v>9.1959140000000001</v>
      </c>
      <c r="M114" s="134">
        <v>9.77074</v>
      </c>
      <c r="N114" s="134">
        <v>10.587564</v>
      </c>
    </row>
    <row r="115" spans="3:14" x14ac:dyDescent="0.25">
      <c r="C115" s="103" t="s">
        <v>169</v>
      </c>
      <c r="D115" s="134">
        <v>35</v>
      </c>
      <c r="E115" s="134">
        <v>6.2166819999999996</v>
      </c>
      <c r="F115" s="134">
        <v>6.4736019999999996</v>
      </c>
      <c r="G115" s="134">
        <v>7.1691019999999996</v>
      </c>
      <c r="H115" s="134">
        <v>8.0008479999999995</v>
      </c>
      <c r="I115" s="134">
        <v>8.5302579999999999</v>
      </c>
      <c r="J115" s="134">
        <v>9.1050830000000005</v>
      </c>
      <c r="K115" s="134">
        <v>9.6195730000000008</v>
      </c>
      <c r="L115" s="134">
        <v>10.11849</v>
      </c>
      <c r="M115" s="134">
        <v>10.618055999999999</v>
      </c>
      <c r="N115" s="134">
        <v>11.358972</v>
      </c>
    </row>
    <row r="116" spans="3:14" x14ac:dyDescent="0.25">
      <c r="C116" s="103" t="s">
        <v>169</v>
      </c>
      <c r="D116" s="134">
        <v>40</v>
      </c>
      <c r="E116" s="134">
        <v>7.3507619999999996</v>
      </c>
      <c r="F116" s="134">
        <v>7.5324229999999996</v>
      </c>
      <c r="G116" s="134">
        <v>8.061833</v>
      </c>
      <c r="H116" s="134">
        <v>8.8481640000000006</v>
      </c>
      <c r="I116" s="134">
        <v>9.4379120000000007</v>
      </c>
      <c r="J116" s="134">
        <v>10.073074999999999</v>
      </c>
      <c r="K116" s="134">
        <v>10.602486000000001</v>
      </c>
      <c r="L116" s="134">
        <v>10.995649999999999</v>
      </c>
      <c r="M116" s="134">
        <v>11.449802</v>
      </c>
      <c r="N116" s="134">
        <v>12.084965</v>
      </c>
    </row>
    <row r="117" spans="3:14" x14ac:dyDescent="0.25">
      <c r="C117" s="103" t="s">
        <v>169</v>
      </c>
      <c r="D117" s="134">
        <v>45</v>
      </c>
      <c r="E117" s="134">
        <v>8.5302579999999999</v>
      </c>
      <c r="F117" s="134">
        <v>8.5912439999999997</v>
      </c>
      <c r="G117" s="134">
        <v>9.0901610000000002</v>
      </c>
      <c r="H117" s="134">
        <v>9.7253249999999998</v>
      </c>
      <c r="I117" s="134">
        <v>10.345566</v>
      </c>
      <c r="J117" s="134">
        <v>11.041066000000001</v>
      </c>
      <c r="K117" s="134">
        <v>11.570477</v>
      </c>
      <c r="L117" s="134">
        <v>11.903304</v>
      </c>
      <c r="M117" s="134">
        <v>12.326962</v>
      </c>
      <c r="N117" s="134">
        <v>12.841450999999999</v>
      </c>
    </row>
    <row r="118" spans="3:14" x14ac:dyDescent="0.25">
      <c r="C118" s="103" t="s">
        <v>169</v>
      </c>
      <c r="D118" s="134">
        <v>50</v>
      </c>
      <c r="E118" s="134">
        <v>9.6500649999999997</v>
      </c>
      <c r="F118" s="134">
        <v>9.6799099999999996</v>
      </c>
      <c r="G118" s="134">
        <v>10.11849</v>
      </c>
      <c r="H118" s="134">
        <v>10.678393</v>
      </c>
      <c r="I118" s="134">
        <v>11.283064</v>
      </c>
      <c r="J118" s="134">
        <v>12.009057</v>
      </c>
      <c r="K118" s="134">
        <v>12.554038</v>
      </c>
      <c r="L118" s="134">
        <v>12.780465</v>
      </c>
      <c r="M118" s="134">
        <v>13.173631</v>
      </c>
      <c r="N118" s="134">
        <v>13.567444999999999</v>
      </c>
    </row>
    <row r="119" spans="3:14" x14ac:dyDescent="0.25">
      <c r="C119" s="103" t="s">
        <v>169</v>
      </c>
      <c r="D119" s="134">
        <v>55</v>
      </c>
      <c r="E119" s="134">
        <v>10.784146</v>
      </c>
      <c r="F119" s="134">
        <v>10.784146</v>
      </c>
      <c r="G119" s="134">
        <v>11.177311</v>
      </c>
      <c r="H119" s="134">
        <v>11.631462000000001</v>
      </c>
      <c r="I119" s="134">
        <v>12.266624999999999</v>
      </c>
      <c r="J119" s="134">
        <v>12.962126</v>
      </c>
      <c r="K119" s="134">
        <v>13.522029</v>
      </c>
      <c r="L119" s="134">
        <v>13.703041000000001</v>
      </c>
      <c r="M119" s="134">
        <v>14.006024</v>
      </c>
      <c r="N119" s="134">
        <v>14.262943999999999</v>
      </c>
    </row>
    <row r="120" spans="3:14" x14ac:dyDescent="0.25">
      <c r="C120" s="103" t="s">
        <v>169</v>
      </c>
      <c r="D120" s="134">
        <v>60</v>
      </c>
      <c r="E120" s="134">
        <v>11.933797999999999</v>
      </c>
      <c r="F120" s="134">
        <v>11.94872</v>
      </c>
      <c r="G120" s="134">
        <v>12.372377</v>
      </c>
      <c r="H120" s="134">
        <v>12.689635000000001</v>
      </c>
      <c r="I120" s="134">
        <v>13.294953</v>
      </c>
      <c r="J120" s="134">
        <v>13.899623999999999</v>
      </c>
      <c r="K120" s="134">
        <v>14.610695</v>
      </c>
      <c r="L120" s="134">
        <v>14.580202</v>
      </c>
      <c r="M120" s="134">
        <v>14.883184999999999</v>
      </c>
      <c r="N120" s="134">
        <v>15.019431000000001</v>
      </c>
    </row>
    <row r="121" spans="3:14" x14ac:dyDescent="0.25">
      <c r="C121" s="103" t="s">
        <v>169</v>
      </c>
      <c r="D121" s="134">
        <v>65</v>
      </c>
      <c r="E121" s="134">
        <v>12.992618999999999</v>
      </c>
      <c r="F121" s="134">
        <v>13.083448000000001</v>
      </c>
      <c r="G121" s="134">
        <v>13.476614</v>
      </c>
      <c r="H121" s="134">
        <v>13.793870999999999</v>
      </c>
      <c r="I121" s="134">
        <v>14.277866</v>
      </c>
      <c r="J121" s="134">
        <v>14.867615000000001</v>
      </c>
      <c r="K121" s="134">
        <v>15.230935000000001</v>
      </c>
      <c r="L121" s="134">
        <v>15.458011000000001</v>
      </c>
      <c r="M121" s="134">
        <v>15.729853</v>
      </c>
      <c r="N121" s="134">
        <v>15.714931</v>
      </c>
    </row>
    <row r="122" spans="3:14" x14ac:dyDescent="0.25">
      <c r="C122" s="103" t="s">
        <v>169</v>
      </c>
      <c r="D122" s="134">
        <v>70</v>
      </c>
      <c r="E122" s="134">
        <v>14.172114000000001</v>
      </c>
      <c r="F122" s="134">
        <v>14.262943999999999</v>
      </c>
      <c r="G122" s="134">
        <v>14.625617</v>
      </c>
      <c r="H122" s="134">
        <v>14.898108000000001</v>
      </c>
      <c r="I122" s="134">
        <v>15.291273</v>
      </c>
      <c r="J122" s="134">
        <v>15.790839</v>
      </c>
      <c r="K122" s="134">
        <v>16.093174000000001</v>
      </c>
      <c r="L122" s="134">
        <v>16.335173000000001</v>
      </c>
      <c r="M122" s="134">
        <v>16.561598</v>
      </c>
      <c r="N122" s="134">
        <v>16.440923999999999</v>
      </c>
    </row>
    <row r="123" spans="3:14" x14ac:dyDescent="0.25">
      <c r="C123" s="103" t="s">
        <v>169</v>
      </c>
      <c r="D123" s="134">
        <v>75</v>
      </c>
      <c r="E123" s="134">
        <v>15.351610000000001</v>
      </c>
      <c r="F123" s="134">
        <v>15.472932999999999</v>
      </c>
      <c r="G123" s="134">
        <v>15.729853</v>
      </c>
      <c r="H123" s="134">
        <v>16.047758000000002</v>
      </c>
      <c r="I123" s="134">
        <v>16.350093999999999</v>
      </c>
      <c r="J123" s="134">
        <v>16.743258999999998</v>
      </c>
      <c r="K123" s="134">
        <v>17.076087999999999</v>
      </c>
      <c r="L123" s="134">
        <v>17.257747999999999</v>
      </c>
      <c r="M123" s="134">
        <v>17.212332</v>
      </c>
      <c r="N123" s="134">
        <v>17.121502</v>
      </c>
    </row>
    <row r="124" spans="3:14" x14ac:dyDescent="0.25">
      <c r="C124" s="103" t="s">
        <v>169</v>
      </c>
      <c r="D124" s="134">
        <v>80</v>
      </c>
      <c r="E124" s="134">
        <v>16.622585000000001</v>
      </c>
      <c r="F124" s="134">
        <v>16.713415000000001</v>
      </c>
      <c r="G124" s="134">
        <v>16.955411999999999</v>
      </c>
      <c r="H124" s="134">
        <v>17.181839</v>
      </c>
      <c r="I124" s="134">
        <v>17.439406999999999</v>
      </c>
      <c r="J124" s="134">
        <v>17.832573</v>
      </c>
      <c r="K124" s="134">
        <v>18.074572</v>
      </c>
      <c r="L124" s="134">
        <v>18.165400999999999</v>
      </c>
      <c r="M124" s="134">
        <v>18.059000000000001</v>
      </c>
      <c r="N124" s="134">
        <v>18.013586</v>
      </c>
    </row>
    <row r="125" spans="3:14" x14ac:dyDescent="0.25">
      <c r="C125" s="103" t="s">
        <v>169</v>
      </c>
      <c r="D125" s="134">
        <v>85</v>
      </c>
      <c r="E125" s="134">
        <v>18.059000000000001</v>
      </c>
      <c r="F125" s="134">
        <v>18.074572</v>
      </c>
      <c r="G125" s="134">
        <v>18.286076000000001</v>
      </c>
      <c r="H125" s="134">
        <v>18.452814</v>
      </c>
      <c r="I125" s="134">
        <v>18.618904000000001</v>
      </c>
      <c r="J125" s="134">
        <v>18.830407999999998</v>
      </c>
      <c r="K125" s="134">
        <v>19.087976000000001</v>
      </c>
      <c r="L125" s="134">
        <v>19.042562</v>
      </c>
      <c r="M125" s="134">
        <v>18.966653999999998</v>
      </c>
      <c r="N125" s="134">
        <v>18.921237999999999</v>
      </c>
    </row>
    <row r="126" spans="3:14" x14ac:dyDescent="0.25">
      <c r="C126" s="103" t="s">
        <v>169</v>
      </c>
      <c r="D126" s="134">
        <v>90</v>
      </c>
      <c r="E126" s="134">
        <v>19.632311000000001</v>
      </c>
      <c r="F126" s="134">
        <v>19.652422000000001</v>
      </c>
      <c r="G126" s="134">
        <v>19.672535</v>
      </c>
      <c r="H126" s="134">
        <v>19.693296</v>
      </c>
      <c r="I126" s="134">
        <v>19.713408000000001</v>
      </c>
      <c r="J126" s="134">
        <v>19.733521</v>
      </c>
      <c r="K126" s="134">
        <v>19.753633000000001</v>
      </c>
      <c r="L126" s="134">
        <v>19.774394999999998</v>
      </c>
      <c r="M126" s="134">
        <v>19.794505999999998</v>
      </c>
      <c r="N126" s="134">
        <v>19.814619</v>
      </c>
    </row>
    <row r="127" spans="3:14" x14ac:dyDescent="0.25">
      <c r="C127" s="103" t="s">
        <v>169</v>
      </c>
      <c r="D127" s="134">
        <v>95</v>
      </c>
      <c r="E127" s="134">
        <v>20.842299000000001</v>
      </c>
      <c r="F127" s="134">
        <v>20.862411000000002</v>
      </c>
      <c r="G127" s="134">
        <v>20.882522999999999</v>
      </c>
      <c r="H127" s="134">
        <v>20.903283999999999</v>
      </c>
      <c r="I127" s="134">
        <v>20.923397000000001</v>
      </c>
      <c r="J127" s="134">
        <v>20.94351</v>
      </c>
      <c r="K127" s="134">
        <v>20.963621</v>
      </c>
      <c r="L127" s="134">
        <v>20.984383000000001</v>
      </c>
      <c r="M127" s="134">
        <v>21.004496</v>
      </c>
      <c r="N127" s="134">
        <v>21.024609000000002</v>
      </c>
    </row>
    <row r="128" spans="3:14" x14ac:dyDescent="0.25">
      <c r="C128" s="103" t="s">
        <v>169</v>
      </c>
      <c r="D128" s="134">
        <v>100</v>
      </c>
      <c r="E128" s="134">
        <v>21.795368</v>
      </c>
      <c r="F128" s="134">
        <v>21.815479</v>
      </c>
      <c r="G128" s="134">
        <v>21.835591999999998</v>
      </c>
      <c r="H128" s="134">
        <v>21.855705</v>
      </c>
      <c r="I128" s="134">
        <v>21.876467000000002</v>
      </c>
      <c r="J128" s="134">
        <v>21.896578000000002</v>
      </c>
      <c r="K128" s="134">
        <v>21.916691</v>
      </c>
      <c r="L128" s="134">
        <v>21.936803999999999</v>
      </c>
      <c r="M128" s="134">
        <v>21.957564999999999</v>
      </c>
      <c r="N128" s="134">
        <v>21.977675999999999</v>
      </c>
    </row>
    <row r="129" spans="1:14" x14ac:dyDescent="0.25">
      <c r="C129" s="103" t="s">
        <v>169</v>
      </c>
      <c r="D129" s="134">
        <v>105</v>
      </c>
      <c r="E129" s="134">
        <v>22.521360000000001</v>
      </c>
      <c r="F129" s="134">
        <v>22.541473</v>
      </c>
      <c r="G129" s="134">
        <v>22.561585999999998</v>
      </c>
      <c r="H129" s="134">
        <v>22.581696999999998</v>
      </c>
      <c r="I129" s="134">
        <v>22.602459</v>
      </c>
      <c r="J129" s="134">
        <v>22.622572000000002</v>
      </c>
      <c r="K129" s="134">
        <v>22.642685</v>
      </c>
      <c r="L129" s="134">
        <v>22.662796</v>
      </c>
      <c r="M129" s="134">
        <v>22.683558000000001</v>
      </c>
      <c r="N129" s="134">
        <v>22.703671</v>
      </c>
    </row>
    <row r="130" spans="1:14" x14ac:dyDescent="0.25">
      <c r="C130" s="103" t="s">
        <v>169</v>
      </c>
      <c r="D130" s="134">
        <v>110</v>
      </c>
      <c r="E130" s="134">
        <v>22.898954</v>
      </c>
      <c r="F130" s="134">
        <v>22.919716000000001</v>
      </c>
      <c r="G130" s="134">
        <v>22.939829</v>
      </c>
      <c r="H130" s="134">
        <v>22.959942000000002</v>
      </c>
      <c r="I130" s="134">
        <v>22.980053000000002</v>
      </c>
      <c r="J130" s="134">
        <v>23.000813999999998</v>
      </c>
      <c r="K130" s="134">
        <v>23.020927</v>
      </c>
      <c r="L130" s="134">
        <v>23.041039999999999</v>
      </c>
      <c r="M130" s="134">
        <v>23.061152</v>
      </c>
      <c r="N130" s="134">
        <v>23.081913</v>
      </c>
    </row>
    <row r="132" spans="1:14" x14ac:dyDescent="0.25">
      <c r="A132" s="209" t="s">
        <v>263</v>
      </c>
      <c r="B132" s="209"/>
      <c r="C132" s="209"/>
      <c r="D132" s="209"/>
    </row>
    <row r="133" spans="1:14" x14ac:dyDescent="0.25">
      <c r="A133" s="42" t="s">
        <v>171</v>
      </c>
      <c r="B133" s="56" t="s">
        <v>35</v>
      </c>
      <c r="C133" s="85">
        <v>15</v>
      </c>
      <c r="D133" s="134">
        <v>22</v>
      </c>
    </row>
    <row r="134" spans="1:14" x14ac:dyDescent="0.25">
      <c r="A134" s="42" t="s">
        <v>23</v>
      </c>
      <c r="B134" s="56" t="s">
        <v>50</v>
      </c>
      <c r="C134" s="85">
        <v>35</v>
      </c>
      <c r="D134" s="134">
        <v>600</v>
      </c>
    </row>
    <row r="135" spans="1:14" x14ac:dyDescent="0.25">
      <c r="A135" s="42" t="s">
        <v>22</v>
      </c>
      <c r="B135" s="56" t="s">
        <v>50</v>
      </c>
      <c r="C135" s="85">
        <v>50</v>
      </c>
      <c r="D135" s="134">
        <v>4600</v>
      </c>
    </row>
    <row r="136" spans="1:14" x14ac:dyDescent="0.25">
      <c r="A136" s="42" t="s">
        <v>51</v>
      </c>
      <c r="B136" s="56" t="s">
        <v>50</v>
      </c>
      <c r="C136" s="85">
        <v>10000</v>
      </c>
      <c r="D136" s="134">
        <v>5000</v>
      </c>
    </row>
    <row r="137" spans="1:14" x14ac:dyDescent="0.25">
      <c r="A137" s="42" t="s">
        <v>287</v>
      </c>
      <c r="B137" s="56" t="s">
        <v>14</v>
      </c>
      <c r="C137" s="85">
        <v>-1</v>
      </c>
      <c r="D137" s="134">
        <v>-1</v>
      </c>
    </row>
    <row r="138" spans="1:14" x14ac:dyDescent="0.25">
      <c r="A138" s="42" t="s">
        <v>288</v>
      </c>
      <c r="B138" s="56" t="s">
        <v>14</v>
      </c>
      <c r="C138" s="85">
        <v>1</v>
      </c>
      <c r="D138" s="134">
        <v>1.04</v>
      </c>
    </row>
    <row r="139" spans="1:14" x14ac:dyDescent="0.25">
      <c r="A139" s="42" t="s">
        <v>289</v>
      </c>
      <c r="B139" s="56" t="s">
        <v>303</v>
      </c>
      <c r="C139" s="85">
        <v>0</v>
      </c>
      <c r="D139" s="134">
        <v>0</v>
      </c>
    </row>
    <row r="140" spans="1:14" x14ac:dyDescent="0.25">
      <c r="A140" s="42" t="s">
        <v>290</v>
      </c>
      <c r="B140" s="56" t="s">
        <v>303</v>
      </c>
      <c r="C140" s="85">
        <v>0</v>
      </c>
      <c r="D140" s="134">
        <v>0</v>
      </c>
    </row>
    <row r="141" spans="1:14" x14ac:dyDescent="0.25">
      <c r="A141" s="42" t="s">
        <v>291</v>
      </c>
      <c r="B141" s="56" t="s">
        <v>371</v>
      </c>
      <c r="C141" s="85">
        <v>0.5</v>
      </c>
      <c r="D141" s="134">
        <v>0.3</v>
      </c>
    </row>
    <row r="143" spans="1:14" x14ac:dyDescent="0.25">
      <c r="A143" s="42" t="s">
        <v>64</v>
      </c>
      <c r="B143" s="56" t="s">
        <v>14</v>
      </c>
      <c r="D143" s="85" t="s">
        <v>60</v>
      </c>
    </row>
    <row r="144" spans="1:14" x14ac:dyDescent="0.25">
      <c r="C144" s="103" t="s">
        <v>187</v>
      </c>
      <c r="D144" s="134">
        <v>5.5769999999999995E-4</v>
      </c>
      <c r="E144" s="134">
        <v>0.71459096499999997</v>
      </c>
    </row>
    <row r="145" spans="1:5" x14ac:dyDescent="0.25">
      <c r="D145" s="134">
        <v>6.1390000000000001E-4</v>
      </c>
      <c r="E145" s="134">
        <v>0.76356232199999996</v>
      </c>
    </row>
    <row r="146" spans="1:5" x14ac:dyDescent="0.25">
      <c r="D146" s="134">
        <v>7.3649999999999996E-4</v>
      </c>
      <c r="E146" s="134">
        <v>0.85935896499999997</v>
      </c>
    </row>
    <row r="147" spans="1:5" x14ac:dyDescent="0.25">
      <c r="D147" s="134">
        <v>7.9500000000000003E-4</v>
      </c>
      <c r="E147" s="134">
        <v>0.97599999999999998</v>
      </c>
    </row>
    <row r="148" spans="1:5" x14ac:dyDescent="0.25">
      <c r="D148" s="134">
        <v>8.5689999999999996E-4</v>
      </c>
      <c r="E148" s="134">
        <v>0.96277138799999995</v>
      </c>
    </row>
    <row r="149" spans="1:5" x14ac:dyDescent="0.25">
      <c r="D149" s="134">
        <v>9.2250000000000003E-4</v>
      </c>
      <c r="E149" s="134">
        <v>0.97</v>
      </c>
    </row>
    <row r="150" spans="1:5" x14ac:dyDescent="0.25">
      <c r="D150" s="134">
        <v>1.0651E-3</v>
      </c>
      <c r="E150" s="134">
        <v>0.98007112600000001</v>
      </c>
    </row>
    <row r="151" spans="1:5" x14ac:dyDescent="0.25">
      <c r="D151" s="134">
        <v>2.3768999999999999E-3</v>
      </c>
      <c r="E151" s="134">
        <v>1</v>
      </c>
    </row>
    <row r="153" spans="1:5" x14ac:dyDescent="0.25">
      <c r="A153" s="209" t="s">
        <v>2</v>
      </c>
      <c r="B153" s="209"/>
      <c r="C153" s="209"/>
      <c r="D153" s="209"/>
    </row>
    <row r="154" spans="1:5" x14ac:dyDescent="0.25">
      <c r="A154" s="42" t="s">
        <v>250</v>
      </c>
      <c r="B154" s="56" t="s">
        <v>33</v>
      </c>
      <c r="C154" s="85">
        <v>1</v>
      </c>
      <c r="D154" s="134">
        <v>2141</v>
      </c>
    </row>
    <row r="155" spans="1:5" x14ac:dyDescent="0.25">
      <c r="A155" s="42" t="s">
        <v>252</v>
      </c>
      <c r="B155" s="56" t="s">
        <v>14</v>
      </c>
      <c r="C155" s="85">
        <v>0.9</v>
      </c>
      <c r="D155" s="134">
        <v>0.9</v>
      </c>
    </row>
    <row r="156" spans="1:5" x14ac:dyDescent="0.25">
      <c r="A156" s="42" t="s">
        <v>251</v>
      </c>
      <c r="B156" s="56" t="s">
        <v>14</v>
      </c>
      <c r="C156" s="85">
        <v>2</v>
      </c>
      <c r="D156" s="134">
        <v>2</v>
      </c>
    </row>
    <row r="157" spans="1:5" x14ac:dyDescent="0.25">
      <c r="A157" s="42" t="s">
        <v>256</v>
      </c>
      <c r="B157" s="56" t="s">
        <v>257</v>
      </c>
      <c r="C157" s="85">
        <v>0.01</v>
      </c>
      <c r="D157" s="134">
        <v>0.01</v>
      </c>
    </row>
    <row r="158" spans="1:5" x14ac:dyDescent="0.25">
      <c r="A158" s="42" t="s">
        <v>249</v>
      </c>
      <c r="B158" s="56" t="s">
        <v>14</v>
      </c>
      <c r="C158" s="85">
        <v>1</v>
      </c>
      <c r="D158" s="134">
        <v>1</v>
      </c>
    </row>
    <row r="160" spans="1:5" x14ac:dyDescent="0.25">
      <c r="A160" s="209" t="s">
        <v>1</v>
      </c>
      <c r="B160" s="209"/>
      <c r="C160" s="209"/>
      <c r="D160" s="209"/>
    </row>
    <row r="161" spans="1:7" x14ac:dyDescent="0.25">
      <c r="A161" s="42" t="s">
        <v>265</v>
      </c>
      <c r="B161" s="56" t="s">
        <v>33</v>
      </c>
      <c r="C161" s="85">
        <v>0</v>
      </c>
      <c r="D161" s="134">
        <v>1860</v>
      </c>
    </row>
    <row r="162" spans="1:7" x14ac:dyDescent="0.25">
      <c r="A162" s="42" t="s">
        <v>307</v>
      </c>
      <c r="B162" s="56" t="s">
        <v>33</v>
      </c>
      <c r="C162" s="85">
        <v>0</v>
      </c>
      <c r="D162" s="134">
        <v>0</v>
      </c>
    </row>
    <row r="164" spans="1:7" x14ac:dyDescent="0.25">
      <c r="A164" s="209" t="s">
        <v>264</v>
      </c>
      <c r="B164" s="209"/>
      <c r="C164" s="209"/>
      <c r="D164" s="209"/>
    </row>
    <row r="165" spans="1:7" x14ac:dyDescent="0.25">
      <c r="A165" s="42" t="s">
        <v>244</v>
      </c>
      <c r="B165" s="56" t="s">
        <v>14</v>
      </c>
      <c r="C165" s="85">
        <v>0</v>
      </c>
      <c r="D165" s="134">
        <v>1.4</v>
      </c>
    </row>
    <row r="167" spans="1:7" x14ac:dyDescent="0.25">
      <c r="A167" s="42" t="s">
        <v>238</v>
      </c>
      <c r="B167" s="56" t="s">
        <v>14</v>
      </c>
      <c r="C167" s="104" t="s">
        <v>239</v>
      </c>
      <c r="D167" s="85" t="s">
        <v>62</v>
      </c>
      <c r="E167" s="134">
        <v>0</v>
      </c>
      <c r="F167" s="134">
        <v>0.45</v>
      </c>
      <c r="G167" s="134">
        <v>0.9</v>
      </c>
    </row>
    <row r="168" spans="1:7" x14ac:dyDescent="0.25">
      <c r="C168" s="104" t="s">
        <v>240</v>
      </c>
      <c r="D168" s="134">
        <v>0</v>
      </c>
      <c r="E168" s="134">
        <v>0</v>
      </c>
      <c r="F168" s="134">
        <v>0</v>
      </c>
      <c r="G168" s="134">
        <v>0</v>
      </c>
    </row>
    <row r="169" spans="1:7" x14ac:dyDescent="0.25">
      <c r="C169" s="104" t="s">
        <v>241</v>
      </c>
      <c r="D169" s="134">
        <v>56</v>
      </c>
      <c r="E169" s="134">
        <v>0.751</v>
      </c>
      <c r="F169" s="134">
        <v>0.751</v>
      </c>
      <c r="G169" s="134">
        <v>1.86</v>
      </c>
    </row>
    <row r="170" spans="1:7" x14ac:dyDescent="0.25">
      <c r="C170" s="104" t="s">
        <v>242</v>
      </c>
      <c r="D170" s="134">
        <v>90</v>
      </c>
      <c r="E170" s="134">
        <v>0.95699999999999996</v>
      </c>
      <c r="F170" s="134">
        <v>0.95699999999999996</v>
      </c>
      <c r="G170" s="134">
        <v>3.28</v>
      </c>
    </row>
    <row r="171" spans="1:7" x14ac:dyDescent="0.25">
      <c r="C171" s="104" t="s">
        <v>243</v>
      </c>
      <c r="D171" s="134">
        <v>110</v>
      </c>
      <c r="E171" s="134">
        <v>1</v>
      </c>
      <c r="F171" s="134">
        <v>1</v>
      </c>
      <c r="G171" s="134">
        <v>4.2300000000000004</v>
      </c>
    </row>
    <row r="173" spans="1:7" x14ac:dyDescent="0.25">
      <c r="A173" s="209" t="s">
        <v>0</v>
      </c>
      <c r="B173" s="209"/>
      <c r="C173" s="209"/>
      <c r="D173" s="209"/>
    </row>
    <row r="174" spans="1:7" x14ac:dyDescent="0.25">
      <c r="A174" s="42" t="s">
        <v>233</v>
      </c>
      <c r="B174" s="56" t="s">
        <v>42</v>
      </c>
      <c r="C174" s="85">
        <v>0.2</v>
      </c>
      <c r="D174" s="134">
        <v>0.2</v>
      </c>
      <c r="E174" s="64"/>
    </row>
    <row r="175" spans="1:7" x14ac:dyDescent="0.25">
      <c r="A175" s="42" t="s">
        <v>232</v>
      </c>
      <c r="B175" s="56" t="s">
        <v>42</v>
      </c>
      <c r="C175" s="85">
        <v>0.5</v>
      </c>
      <c r="D175" s="134">
        <v>0.5</v>
      </c>
      <c r="E175" s="64"/>
    </row>
    <row r="176" spans="1:7" x14ac:dyDescent="0.25">
      <c r="A176" s="42" t="s">
        <v>234</v>
      </c>
      <c r="B176" s="56" t="s">
        <v>230</v>
      </c>
      <c r="C176" s="85">
        <v>10</v>
      </c>
      <c r="D176" s="134">
        <v>20</v>
      </c>
      <c r="E176" s="64"/>
    </row>
    <row r="177" spans="1:5" x14ac:dyDescent="0.25">
      <c r="A177" s="42" t="s">
        <v>235</v>
      </c>
      <c r="B177" s="56" t="s">
        <v>230</v>
      </c>
      <c r="C177" s="85">
        <v>80</v>
      </c>
      <c r="D177" s="134">
        <v>30</v>
      </c>
      <c r="E177" s="64"/>
    </row>
    <row r="178" spans="1:5" x14ac:dyDescent="0.25">
      <c r="A178" s="42" t="s">
        <v>236</v>
      </c>
      <c r="B178" s="56" t="s">
        <v>230</v>
      </c>
      <c r="C178" s="85">
        <v>120</v>
      </c>
      <c r="D178" s="134">
        <v>40</v>
      </c>
      <c r="E178" s="64"/>
    </row>
    <row r="180" spans="1:5" x14ac:dyDescent="0.25">
      <c r="A180" s="209" t="s">
        <v>272</v>
      </c>
      <c r="B180" s="209"/>
      <c r="C180" s="209"/>
      <c r="D180" s="209"/>
    </row>
    <row r="181" spans="1:5" x14ac:dyDescent="0.25">
      <c r="A181" s="42" t="s">
        <v>271</v>
      </c>
      <c r="B181" s="56" t="s">
        <v>34</v>
      </c>
      <c r="C181" s="85">
        <v>0</v>
      </c>
      <c r="D181" s="134">
        <v>8640.2000000000007</v>
      </c>
    </row>
    <row r="182" spans="1:5" x14ac:dyDescent="0.25">
      <c r="A182" s="42" t="s">
        <v>273</v>
      </c>
      <c r="B182" s="56" t="s">
        <v>14</v>
      </c>
      <c r="C182" s="85">
        <v>1</v>
      </c>
      <c r="D182" s="134">
        <v>1</v>
      </c>
    </row>
    <row r="184" spans="1:5" x14ac:dyDescent="0.25">
      <c r="A184" s="42" t="s">
        <v>266</v>
      </c>
      <c r="B184" s="56" t="s">
        <v>14</v>
      </c>
      <c r="D184" s="85" t="s">
        <v>270</v>
      </c>
    </row>
    <row r="185" spans="1:5" x14ac:dyDescent="0.25">
      <c r="C185" s="104" t="s">
        <v>267</v>
      </c>
      <c r="D185" s="134">
        <v>0</v>
      </c>
      <c r="E185" s="134">
        <v>0</v>
      </c>
    </row>
    <row r="186" spans="1:5" x14ac:dyDescent="0.25">
      <c r="C186" s="104" t="s">
        <v>268</v>
      </c>
      <c r="D186" s="134">
        <v>0.21</v>
      </c>
      <c r="E186" s="134">
        <v>0.71</v>
      </c>
    </row>
    <row r="187" spans="1:5" x14ac:dyDescent="0.25">
      <c r="C187" s="104" t="s">
        <v>269</v>
      </c>
      <c r="D187" s="134">
        <v>0.9</v>
      </c>
      <c r="E187" s="134">
        <v>0.98899999999999999</v>
      </c>
    </row>
    <row r="188" spans="1:5" x14ac:dyDescent="0.25">
      <c r="C188" s="104" t="s">
        <v>187</v>
      </c>
      <c r="D188" s="134">
        <v>1</v>
      </c>
      <c r="E188" s="134">
        <v>1</v>
      </c>
    </row>
    <row r="190" spans="1:5" x14ac:dyDescent="0.25">
      <c r="A190" s="209" t="s">
        <v>279</v>
      </c>
      <c r="B190" s="209"/>
      <c r="C190" s="209"/>
      <c r="D190" s="209"/>
    </row>
    <row r="191" spans="1:5" x14ac:dyDescent="0.25">
      <c r="A191" s="42" t="s">
        <v>277</v>
      </c>
      <c r="B191" s="56" t="s">
        <v>33</v>
      </c>
      <c r="C191" s="85">
        <v>0</v>
      </c>
      <c r="D191" s="134">
        <v>700</v>
      </c>
    </row>
    <row r="192" spans="1:5" x14ac:dyDescent="0.25">
      <c r="A192" s="42" t="s">
        <v>278</v>
      </c>
      <c r="B192" s="56" t="s">
        <v>14</v>
      </c>
      <c r="C192" s="85">
        <v>1</v>
      </c>
      <c r="D192" s="134">
        <v>1</v>
      </c>
    </row>
    <row r="194" spans="1:5" x14ac:dyDescent="0.25">
      <c r="A194" s="207" t="s">
        <v>132</v>
      </c>
      <c r="B194" s="207"/>
      <c r="C194" s="207"/>
      <c r="D194" s="207"/>
    </row>
    <row r="195" spans="1:5" x14ac:dyDescent="0.25">
      <c r="A195" s="42" t="s">
        <v>133</v>
      </c>
      <c r="B195" s="56" t="s">
        <v>165</v>
      </c>
      <c r="C195" s="85">
        <v>0</v>
      </c>
      <c r="D195" s="134">
        <v>0</v>
      </c>
    </row>
    <row r="196" spans="1:5" x14ac:dyDescent="0.25">
      <c r="A196" s="42" t="s">
        <v>154</v>
      </c>
      <c r="B196" s="56" t="s">
        <v>165</v>
      </c>
      <c r="C196" s="85">
        <v>0</v>
      </c>
      <c r="D196" s="134">
        <v>0</v>
      </c>
    </row>
    <row r="197" spans="1:5" x14ac:dyDescent="0.25">
      <c r="A197" s="42" t="s">
        <v>136</v>
      </c>
      <c r="B197" s="56" t="s">
        <v>14</v>
      </c>
      <c r="C197" s="85">
        <v>0.5</v>
      </c>
      <c r="D197" s="134">
        <v>0.5</v>
      </c>
    </row>
    <row r="199" spans="1:5" x14ac:dyDescent="0.25">
      <c r="A199" s="42" t="s">
        <v>72</v>
      </c>
      <c r="B199" s="56" t="s">
        <v>14</v>
      </c>
      <c r="D199" s="85" t="s">
        <v>60</v>
      </c>
    </row>
    <row r="200" spans="1:5" x14ac:dyDescent="0.25">
      <c r="C200" s="103" t="s">
        <v>168</v>
      </c>
      <c r="D200" s="134">
        <v>0</v>
      </c>
      <c r="E200" s="134">
        <v>1</v>
      </c>
    </row>
    <row r="201" spans="1:5" x14ac:dyDescent="0.25">
      <c r="C201" s="103" t="s">
        <v>168</v>
      </c>
      <c r="D201" s="134">
        <v>0</v>
      </c>
      <c r="E201" s="134">
        <v>1</v>
      </c>
    </row>
    <row r="202" spans="1:5" x14ac:dyDescent="0.25">
      <c r="C202" s="103" t="s">
        <v>168</v>
      </c>
      <c r="D202" s="134">
        <v>0</v>
      </c>
      <c r="E202" s="134">
        <v>1</v>
      </c>
    </row>
    <row r="203" spans="1:5" x14ac:dyDescent="0.25">
      <c r="C203" s="103" t="s">
        <v>168</v>
      </c>
      <c r="D203" s="134">
        <v>0</v>
      </c>
      <c r="E203" s="134">
        <v>1</v>
      </c>
    </row>
    <row r="204" spans="1:5" x14ac:dyDescent="0.25">
      <c r="C204" s="103" t="s">
        <v>168</v>
      </c>
      <c r="D204" s="134">
        <v>0</v>
      </c>
      <c r="E204" s="134">
        <v>1</v>
      </c>
    </row>
    <row r="205" spans="1:5" x14ac:dyDescent="0.25">
      <c r="C205" s="103" t="s">
        <v>168</v>
      </c>
      <c r="D205" s="134">
        <v>0</v>
      </c>
      <c r="E205" s="134">
        <v>1</v>
      </c>
    </row>
    <row r="206" spans="1:5" x14ac:dyDescent="0.25">
      <c r="C206" s="103" t="s">
        <v>168</v>
      </c>
      <c r="D206" s="134">
        <v>0</v>
      </c>
      <c r="E206" s="134">
        <v>1</v>
      </c>
    </row>
    <row r="207" spans="1:5" x14ac:dyDescent="0.25">
      <c r="C207" s="103" t="s">
        <v>168</v>
      </c>
      <c r="D207" s="134">
        <v>0</v>
      </c>
      <c r="E207" s="134">
        <v>1</v>
      </c>
    </row>
    <row r="208" spans="1:5" x14ac:dyDescent="0.25">
      <c r="C208" s="103" t="s">
        <v>168</v>
      </c>
      <c r="D208" s="134">
        <v>0</v>
      </c>
      <c r="E208" s="134">
        <v>1</v>
      </c>
    </row>
    <row r="209" spans="1:5" x14ac:dyDescent="0.25">
      <c r="C209" s="103" t="s">
        <v>168</v>
      </c>
      <c r="D209" s="134">
        <v>0</v>
      </c>
      <c r="E209" s="134">
        <v>1</v>
      </c>
    </row>
    <row r="211" spans="1:5" x14ac:dyDescent="0.25">
      <c r="A211" s="42" t="s">
        <v>54</v>
      </c>
      <c r="B211" s="56" t="s">
        <v>165</v>
      </c>
      <c r="C211" s="85">
        <v>0</v>
      </c>
      <c r="D211" s="134">
        <v>0</v>
      </c>
    </row>
    <row r="213" spans="1:5" x14ac:dyDescent="0.25">
      <c r="A213" s="208" t="s">
        <v>70</v>
      </c>
      <c r="B213" s="208"/>
      <c r="C213" s="208"/>
      <c r="D213" s="208"/>
    </row>
    <row r="214" spans="1:5" x14ac:dyDescent="0.25">
      <c r="A214" s="42" t="s">
        <v>71</v>
      </c>
      <c r="B214" s="56" t="s">
        <v>302</v>
      </c>
      <c r="C214" s="85">
        <v>0</v>
      </c>
      <c r="D214" s="134">
        <v>0</v>
      </c>
    </row>
    <row r="215" spans="1:5" x14ac:dyDescent="0.25">
      <c r="A215" s="42" t="s">
        <v>161</v>
      </c>
      <c r="B215" s="56" t="s">
        <v>42</v>
      </c>
      <c r="C215" s="85" t="s">
        <v>372</v>
      </c>
      <c r="D215" s="134">
        <v>0</v>
      </c>
    </row>
    <row r="216" spans="1:5" x14ac:dyDescent="0.25">
      <c r="A216" s="42" t="s">
        <v>185</v>
      </c>
      <c r="B216" s="56" t="s">
        <v>14</v>
      </c>
      <c r="C216" s="85">
        <v>0.14000000000000001</v>
      </c>
      <c r="D216" s="134">
        <v>0.14000000000000001</v>
      </c>
    </row>
    <row r="217" spans="1:5" x14ac:dyDescent="0.25">
      <c r="A217" s="42" t="s">
        <v>292</v>
      </c>
      <c r="B217" s="56" t="s">
        <v>371</v>
      </c>
      <c r="C217" s="85" t="s">
        <v>373</v>
      </c>
      <c r="D217" s="134">
        <v>0</v>
      </c>
    </row>
    <row r="219" spans="1:5" x14ac:dyDescent="0.25">
      <c r="A219" s="42" t="s">
        <v>69</v>
      </c>
      <c r="B219" s="56" t="s">
        <v>14</v>
      </c>
      <c r="D219" s="105" t="s">
        <v>60</v>
      </c>
    </row>
    <row r="220" spans="1:5" x14ac:dyDescent="0.25">
      <c r="C220" s="103" t="s">
        <v>217</v>
      </c>
      <c r="D220" s="134">
        <v>0</v>
      </c>
      <c r="E220" s="134">
        <v>1</v>
      </c>
    </row>
    <row r="221" spans="1:5" x14ac:dyDescent="0.25">
      <c r="C221" s="103" t="s">
        <v>218</v>
      </c>
      <c r="D221" s="134">
        <v>0.2</v>
      </c>
      <c r="E221" s="134">
        <v>1</v>
      </c>
    </row>
    <row r="222" spans="1:5" x14ac:dyDescent="0.25">
      <c r="C222" s="103" t="s">
        <v>219</v>
      </c>
      <c r="D222" s="134">
        <v>0.4</v>
      </c>
      <c r="E222" s="134">
        <v>1</v>
      </c>
    </row>
    <row r="223" spans="1:5" x14ac:dyDescent="0.25">
      <c r="C223" s="103" t="s">
        <v>220</v>
      </c>
      <c r="D223" s="134">
        <v>0.6</v>
      </c>
      <c r="E223" s="134">
        <v>1</v>
      </c>
    </row>
    <row r="224" spans="1:5" x14ac:dyDescent="0.25">
      <c r="C224" s="103" t="s">
        <v>221</v>
      </c>
      <c r="D224" s="134">
        <v>0.8</v>
      </c>
      <c r="E224" s="134">
        <v>1</v>
      </c>
    </row>
    <row r="225" spans="1:5" x14ac:dyDescent="0.25">
      <c r="C225" s="103" t="s">
        <v>222</v>
      </c>
      <c r="D225" s="134">
        <v>1</v>
      </c>
      <c r="E225" s="134">
        <v>1</v>
      </c>
    </row>
    <row r="226" spans="1:5" x14ac:dyDescent="0.25">
      <c r="C226" s="103" t="s">
        <v>223</v>
      </c>
      <c r="D226" s="134">
        <v>1.2</v>
      </c>
      <c r="E226" s="134">
        <v>1</v>
      </c>
    </row>
    <row r="227" spans="1:5" x14ac:dyDescent="0.25">
      <c r="C227" s="103" t="s">
        <v>224</v>
      </c>
      <c r="D227" s="134">
        <v>1.4</v>
      </c>
      <c r="E227" s="134">
        <v>1</v>
      </c>
    </row>
    <row r="228" spans="1:5" x14ac:dyDescent="0.25">
      <c r="C228" s="103" t="s">
        <v>225</v>
      </c>
      <c r="D228" s="134">
        <v>1.6</v>
      </c>
      <c r="E228" s="134">
        <v>1</v>
      </c>
    </row>
    <row r="229" spans="1:5" x14ac:dyDescent="0.25">
      <c r="C229" s="103" t="s">
        <v>226</v>
      </c>
      <c r="D229" s="134">
        <v>1.8</v>
      </c>
      <c r="E229" s="134">
        <v>1</v>
      </c>
    </row>
    <row r="231" spans="1:5" x14ac:dyDescent="0.25">
      <c r="A231" s="206" t="s">
        <v>319</v>
      </c>
      <c r="B231" s="206"/>
      <c r="C231" s="206"/>
      <c r="D231" s="206"/>
    </row>
    <row r="232" spans="1:5" x14ac:dyDescent="0.25">
      <c r="A232" s="42" t="s">
        <v>18</v>
      </c>
      <c r="B232" s="56" t="s">
        <v>42</v>
      </c>
      <c r="C232" s="85">
        <v>0</v>
      </c>
      <c r="D232" s="134">
        <v>-0.2</v>
      </c>
    </row>
    <row r="233" spans="1:5" x14ac:dyDescent="0.25">
      <c r="A233" s="42" t="s">
        <v>19</v>
      </c>
      <c r="B233" s="56" t="s">
        <v>14</v>
      </c>
      <c r="C233" s="85">
        <v>0</v>
      </c>
      <c r="D233" s="134">
        <v>1.5</v>
      </c>
    </row>
    <row r="234" spans="1:5" x14ac:dyDescent="0.25">
      <c r="A234" s="42" t="s">
        <v>175</v>
      </c>
      <c r="B234" s="56" t="s">
        <v>165</v>
      </c>
      <c r="C234" s="85">
        <v>0</v>
      </c>
      <c r="D234" s="134">
        <v>0</v>
      </c>
    </row>
  </sheetData>
  <sheetProtection sheet="1" objects="1" scenarios="1"/>
  <mergeCells count="16">
    <mergeCell ref="A231:D231"/>
    <mergeCell ref="A194:D194"/>
    <mergeCell ref="A213:D213"/>
    <mergeCell ref="A2:D2"/>
    <mergeCell ref="A6:D6"/>
    <mergeCell ref="A31:D31"/>
    <mergeCell ref="A52:D52"/>
    <mergeCell ref="A75:D75"/>
    <mergeCell ref="A83:D83"/>
    <mergeCell ref="A132:D132"/>
    <mergeCell ref="A173:D173"/>
    <mergeCell ref="A164:D164"/>
    <mergeCell ref="A153:D153"/>
    <mergeCell ref="A160:D160"/>
    <mergeCell ref="A180:D180"/>
    <mergeCell ref="A190:D190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C7DC4-6B32-461F-8039-CBA1AE09483D}">
  <dimension ref="A1:W144"/>
  <sheetViews>
    <sheetView zoomScaleNormal="100" workbookViewId="0">
      <selection activeCell="C2" sqref="C2"/>
    </sheetView>
  </sheetViews>
  <sheetFormatPr defaultRowHeight="15" customHeight="1" x14ac:dyDescent="0.25"/>
  <cols>
    <col min="1" max="1" width="52.7109375" style="3" customWidth="1"/>
    <col min="2" max="2" width="14.7109375" style="3" customWidth="1"/>
    <col min="3" max="23" width="8.7109375" style="3" customWidth="1"/>
    <col min="24" max="16384" width="9.140625" style="3"/>
  </cols>
  <sheetData>
    <row r="1" spans="1:23" ht="15" customHeight="1" x14ac:dyDescent="0.25">
      <c r="A1" s="213" t="s">
        <v>73</v>
      </c>
      <c r="B1" s="213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" customHeight="1" x14ac:dyDescent="0.25">
      <c r="A2" s="42" t="s">
        <v>8</v>
      </c>
      <c r="B2" s="56" t="s">
        <v>9</v>
      </c>
      <c r="C2" s="54">
        <v>0</v>
      </c>
      <c r="D2" s="54">
        <f>C2+5000</f>
        <v>5000</v>
      </c>
      <c r="E2" s="54">
        <f t="shared" ref="E2:K2" si="0">D2+5000</f>
        <v>10000</v>
      </c>
      <c r="F2" s="54">
        <f t="shared" si="0"/>
        <v>15000</v>
      </c>
      <c r="G2" s="54">
        <f t="shared" si="0"/>
        <v>20000</v>
      </c>
      <c r="H2" s="54">
        <f t="shared" si="0"/>
        <v>25000</v>
      </c>
      <c r="I2" s="54">
        <f t="shared" si="0"/>
        <v>30000</v>
      </c>
      <c r="J2" s="54">
        <f t="shared" si="0"/>
        <v>35000</v>
      </c>
      <c r="K2" s="54">
        <f t="shared" si="0"/>
        <v>40000</v>
      </c>
      <c r="L2" s="54">
        <v>32808.400000000001</v>
      </c>
      <c r="M2" s="129">
        <v>32808.400000000001</v>
      </c>
      <c r="N2" s="54">
        <v>32808.400000000001</v>
      </c>
      <c r="O2" s="54">
        <v>32808.400000000001</v>
      </c>
      <c r="P2" s="54">
        <v>32808.400000000001</v>
      </c>
      <c r="Q2" s="54">
        <v>32808.400000000001</v>
      </c>
      <c r="R2" s="54">
        <v>32808.400000000001</v>
      </c>
      <c r="S2" s="54">
        <v>32808.400000000001</v>
      </c>
      <c r="T2" s="54">
        <v>32808.400000000001</v>
      </c>
      <c r="U2" s="54">
        <v>32808.400000000001</v>
      </c>
      <c r="V2" s="54">
        <v>32808.400000000001</v>
      </c>
      <c r="W2" s="54">
        <v>32808.400000000001</v>
      </c>
    </row>
    <row r="3" spans="1:23" ht="15" customHeight="1" x14ac:dyDescent="0.25">
      <c r="A3" s="42" t="s">
        <v>170</v>
      </c>
      <c r="B3" s="56" t="s">
        <v>12</v>
      </c>
      <c r="C3" s="54">
        <v>0</v>
      </c>
      <c r="D3" s="54">
        <v>0</v>
      </c>
      <c r="E3" s="54">
        <v>0</v>
      </c>
      <c r="F3" s="54">
        <v>0</v>
      </c>
      <c r="G3" s="54">
        <v>0</v>
      </c>
      <c r="H3" s="54">
        <v>0</v>
      </c>
      <c r="I3" s="54">
        <v>0</v>
      </c>
      <c r="J3" s="54">
        <v>0</v>
      </c>
      <c r="K3" s="54">
        <v>0</v>
      </c>
      <c r="L3" s="54">
        <v>-10</v>
      </c>
      <c r="M3" s="54">
        <v>-10</v>
      </c>
      <c r="N3" s="54">
        <v>-10</v>
      </c>
      <c r="O3" s="54">
        <v>-10</v>
      </c>
      <c r="P3" s="54">
        <v>-10</v>
      </c>
      <c r="Q3" s="54">
        <v>-10</v>
      </c>
      <c r="R3" s="54">
        <v>-10</v>
      </c>
      <c r="S3" s="54">
        <v>-10</v>
      </c>
      <c r="T3" s="54">
        <v>-10</v>
      </c>
      <c r="U3" s="54">
        <v>-10</v>
      </c>
      <c r="V3" s="54">
        <v>-10</v>
      </c>
      <c r="W3" s="54">
        <v>-10</v>
      </c>
    </row>
    <row r="4" spans="1:23" ht="15" customHeight="1" x14ac:dyDescent="0.25">
      <c r="A4" s="42" t="s">
        <v>7</v>
      </c>
      <c r="B4" s="56" t="s">
        <v>14</v>
      </c>
      <c r="C4" s="54">
        <v>0.5</v>
      </c>
      <c r="D4" s="54">
        <v>0.5</v>
      </c>
      <c r="E4" s="54">
        <v>0.5</v>
      </c>
      <c r="F4" s="54">
        <v>0.5</v>
      </c>
      <c r="G4" s="54">
        <v>0.5</v>
      </c>
      <c r="H4" s="54">
        <v>0.5</v>
      </c>
      <c r="I4" s="54">
        <v>0.5</v>
      </c>
      <c r="J4" s="54">
        <v>0.5</v>
      </c>
      <c r="K4" s="54">
        <v>0.5</v>
      </c>
      <c r="L4" s="54">
        <v>0.3</v>
      </c>
      <c r="M4" s="54">
        <f>L4+0.05</f>
        <v>0.35</v>
      </c>
      <c r="N4" s="54">
        <f t="shared" ref="N4:W4" si="1">M4+0.05</f>
        <v>0.39999999999999997</v>
      </c>
      <c r="O4" s="54">
        <f t="shared" si="1"/>
        <v>0.44999999999999996</v>
      </c>
      <c r="P4" s="54">
        <f t="shared" si="1"/>
        <v>0.49999999999999994</v>
      </c>
      <c r="Q4" s="54">
        <f t="shared" si="1"/>
        <v>0.54999999999999993</v>
      </c>
      <c r="R4" s="54">
        <f t="shared" si="1"/>
        <v>0.6</v>
      </c>
      <c r="S4" s="54">
        <f t="shared" si="1"/>
        <v>0.65</v>
      </c>
      <c r="T4" s="54">
        <f t="shared" si="1"/>
        <v>0.70000000000000007</v>
      </c>
      <c r="U4" s="54">
        <f t="shared" si="1"/>
        <v>0.75000000000000011</v>
      </c>
      <c r="V4" s="54">
        <f t="shared" si="1"/>
        <v>0.80000000000000016</v>
      </c>
      <c r="W4" s="54">
        <f t="shared" si="1"/>
        <v>0.8500000000000002</v>
      </c>
    </row>
    <row r="5" spans="1:23" ht="15" customHeight="1" x14ac:dyDescent="0.25">
      <c r="A5" s="42" t="s">
        <v>10</v>
      </c>
      <c r="B5" s="56" t="s">
        <v>42</v>
      </c>
      <c r="C5" s="54">
        <v>0.8</v>
      </c>
      <c r="D5" s="54">
        <v>0.8</v>
      </c>
      <c r="E5" s="54">
        <v>0.8</v>
      </c>
      <c r="F5" s="54">
        <v>0.8</v>
      </c>
      <c r="G5" s="54">
        <v>0.8</v>
      </c>
      <c r="H5" s="54">
        <v>0.8</v>
      </c>
      <c r="I5" s="54">
        <v>0.8</v>
      </c>
      <c r="J5" s="54">
        <v>0.8</v>
      </c>
      <c r="K5" s="54">
        <v>0.8</v>
      </c>
      <c r="L5" s="54">
        <v>1</v>
      </c>
      <c r="M5" s="54">
        <v>1</v>
      </c>
      <c r="N5" s="54">
        <v>1</v>
      </c>
      <c r="O5" s="54">
        <v>1</v>
      </c>
      <c r="P5" s="54">
        <v>1</v>
      </c>
      <c r="Q5" s="54">
        <v>1</v>
      </c>
      <c r="R5" s="54">
        <v>1</v>
      </c>
      <c r="S5" s="54">
        <v>1</v>
      </c>
      <c r="T5" s="54">
        <v>1</v>
      </c>
      <c r="U5" s="54">
        <v>1</v>
      </c>
      <c r="V5" s="54">
        <v>1</v>
      </c>
      <c r="W5" s="54">
        <v>1</v>
      </c>
    </row>
    <row r="7" spans="1:23" ht="15" customHeight="1" x14ac:dyDescent="0.25">
      <c r="A7" s="106" t="s">
        <v>49</v>
      </c>
      <c r="B7" s="107" t="s">
        <v>37</v>
      </c>
      <c r="C7" s="54" t="b">
        <v>0</v>
      </c>
    </row>
    <row r="9" spans="1:23" ht="15" customHeight="1" x14ac:dyDescent="0.25">
      <c r="A9" s="106" t="s">
        <v>155</v>
      </c>
      <c r="B9" s="56" t="s">
        <v>377</v>
      </c>
      <c r="C9" s="54">
        <v>0</v>
      </c>
      <c r="D9" s="54">
        <v>0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54">
        <v>0</v>
      </c>
      <c r="W9" s="54">
        <v>0</v>
      </c>
    </row>
    <row r="10" spans="1:23" ht="15" customHeight="1" x14ac:dyDescent="0.25">
      <c r="A10" s="106" t="s">
        <v>157</v>
      </c>
      <c r="B10" s="56" t="s">
        <v>156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54">
        <v>0</v>
      </c>
    </row>
    <row r="11" spans="1:23" ht="15" customHeight="1" x14ac:dyDescent="0.25">
      <c r="A11" s="106" t="s">
        <v>158</v>
      </c>
      <c r="B11" s="56" t="s">
        <v>156</v>
      </c>
      <c r="C11" s="54">
        <v>0</v>
      </c>
      <c r="D11" s="54">
        <v>0</v>
      </c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</row>
    <row r="12" spans="1:23" ht="15" customHeight="1" x14ac:dyDescent="0.25">
      <c r="A12" s="106" t="s">
        <v>159</v>
      </c>
      <c r="B12" s="56" t="s">
        <v>156</v>
      </c>
      <c r="C12" s="54">
        <v>0</v>
      </c>
      <c r="D12" s="54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</row>
    <row r="13" spans="1:23" ht="15" customHeight="1" x14ac:dyDescent="0.25">
      <c r="A13" s="106" t="s">
        <v>215</v>
      </c>
      <c r="B13" s="56" t="s">
        <v>156</v>
      </c>
      <c r="C13" s="54">
        <v>0</v>
      </c>
      <c r="D13" s="54">
        <v>0</v>
      </c>
      <c r="E13" s="54"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</row>
    <row r="15" spans="1:23" ht="15" customHeight="1" x14ac:dyDescent="0.25">
      <c r="A15" s="45" t="s">
        <v>111</v>
      </c>
      <c r="B15" s="45" t="s">
        <v>110</v>
      </c>
      <c r="C15" s="46" t="str">
        <f>IF(AND(ISNUMBER(C2),ISNUMBER(C3),ISNUMBER(C4),ISNUMBER(C5),ISNUMBER(C9),ISNUMBER(C10),ISNUMBER(C11),ISNUMBER(C12),ISNUMBER(C13)),IF(ISLOGICAL($C7),IF(C2*Constants!$D5&lt;1000*Constants!$H14*Constants!$J10/(Constants!$J10-1000*Constants!$H14),"ALT &lt; ISA",IF(C2*Constants!$D5&gt;1000*Constants!$H22*Constants!$J10/(Constants!$J10-1000*Constants!$H22),"ALT &gt; ISA",IF(C3&lt;-Constants!$I22,"LOW OAT",IF(C4&lt;0,"Mach &lt; 0",IF(C5&lt;engine.cfg!$D232,"Throttle",IF(OR(C9&lt;0,C9&gt;1,C10&lt;0,C10&gt;1,C11&lt;0,C11&gt;1,C12&lt;0,C12&gt;1),"Loss OUT",IF(OR(C13&lt;0,C13&gt;1),"Bleed air","OK"))))))),"High IDL?"),"NOT NUM")</f>
        <v>OK</v>
      </c>
      <c r="D15" s="46" t="str">
        <f>IF(AND(ISNUMBER(D2),ISNUMBER(D3),ISNUMBER(D4),ISNUMBER(D5),ISNUMBER(D9),ISNUMBER(D10),ISNUMBER(D11),ISNUMBER(D12),ISNUMBER(D13)),IF(ISLOGICAL($C7),IF(D2*Constants!$D5&lt;1000*Constants!$H14*Constants!$J10/(Constants!$J10-1000*Constants!$H14),"ALT &lt; ISA",IF(D2*Constants!$D5&gt;1000*Constants!$H22*Constants!$J10/(Constants!$J10-1000*Constants!$H22),"ALT &gt; ISA",IF(D3&lt;-Constants!$I22,"LOW OAT",IF(D4&lt;0,"Mach &lt; 0",IF(D5&lt;engine.cfg!$D232,"Throttle",IF(OR(D9&lt;0,D9&gt;1,D10&lt;0,D10&gt;1,D11&lt;0,D11&gt;1,D12&lt;0,D12&gt;1),"Loss OUT",IF(OR(D13&lt;0,D13&gt;1),"Bleed air","OK"))))))),"High IDL?"),"NOT NUM")</f>
        <v>OK</v>
      </c>
      <c r="E15" s="46" t="str">
        <f>IF(AND(ISNUMBER(E2),ISNUMBER(E3),ISNUMBER(E4),ISNUMBER(E5),ISNUMBER(E9),ISNUMBER(E10),ISNUMBER(E11),ISNUMBER(E12),ISNUMBER(E13)),IF(ISLOGICAL($C7),IF(E2*Constants!$D5&lt;1000*Constants!$H14*Constants!$J10/(Constants!$J10-1000*Constants!$H14),"ALT &lt; ISA",IF(E2*Constants!$D5&gt;1000*Constants!$H22*Constants!$J10/(Constants!$J10-1000*Constants!$H22),"ALT &gt; ISA",IF(E3&lt;-Constants!$I22,"LOW OAT",IF(E4&lt;0,"Mach &lt; 0",IF(E5&lt;engine.cfg!$D232,"Throttle",IF(OR(E9&lt;0,E9&gt;1,E10&lt;0,E10&gt;1,E11&lt;0,E11&gt;1,E12&lt;0,E12&gt;1),"Loss OUT",IF(OR(E13&lt;0,E13&gt;1),"Bleed air","OK"))))))),"High IDL?"),"NOT NUM")</f>
        <v>OK</v>
      </c>
      <c r="F15" s="46" t="str">
        <f>IF(AND(ISNUMBER(F2),ISNUMBER(F3),ISNUMBER(F4),ISNUMBER(F5),ISNUMBER(F9),ISNUMBER(F10),ISNUMBER(F11),ISNUMBER(F12),ISNUMBER(F13)),IF(ISLOGICAL($C7),IF(F2*Constants!$D5&lt;1000*Constants!$H14*Constants!$J10/(Constants!$J10-1000*Constants!$H14),"ALT &lt; ISA",IF(F2*Constants!$D5&gt;1000*Constants!$H22*Constants!$J10/(Constants!$J10-1000*Constants!$H22),"ALT &gt; ISA",IF(F3&lt;-Constants!$I22,"LOW OAT",IF(F4&lt;0,"Mach &lt; 0",IF(F5&lt;engine.cfg!$D232,"Throttle",IF(OR(F9&lt;0,F9&gt;1,F10&lt;0,F10&gt;1,F11&lt;0,F11&gt;1,F12&lt;0,F12&gt;1),"Loss OUT",IF(OR(F13&lt;0,F13&gt;1),"Bleed air","OK"))))))),"High IDL?"),"NOT NUM")</f>
        <v>OK</v>
      </c>
      <c r="G15" s="46" t="str">
        <f>IF(AND(ISNUMBER(G2),ISNUMBER(G3),ISNUMBER(G4),ISNUMBER(G5),ISNUMBER(G9),ISNUMBER(G10),ISNUMBER(G11),ISNUMBER(G12),ISNUMBER(G13)),IF(ISLOGICAL($C7),IF(G2*Constants!$D5&lt;1000*Constants!$H14*Constants!$J10/(Constants!$J10-1000*Constants!$H14),"ALT &lt; ISA",IF(G2*Constants!$D5&gt;1000*Constants!$H22*Constants!$J10/(Constants!$J10-1000*Constants!$H22),"ALT &gt; ISA",IF(G3&lt;-Constants!$I22,"LOW OAT",IF(G4&lt;0,"Mach &lt; 0",IF(G5&lt;engine.cfg!$D232,"Throttle",IF(OR(G9&lt;0,G9&gt;1,G10&lt;0,G10&gt;1,G11&lt;0,G11&gt;1,G12&lt;0,G12&gt;1),"Loss OUT",IF(OR(G13&lt;0,G13&gt;1),"Bleed air","OK"))))))),"High IDL?"),"NOT NUM")</f>
        <v>OK</v>
      </c>
      <c r="H15" s="46" t="str">
        <f>IF(AND(ISNUMBER(H2),ISNUMBER(H3),ISNUMBER(H4),ISNUMBER(H5),ISNUMBER(H9),ISNUMBER(H10),ISNUMBER(H11),ISNUMBER(H12),ISNUMBER(H13)),IF(ISLOGICAL($C7),IF(H2*Constants!$D5&lt;1000*Constants!$H14*Constants!$J10/(Constants!$J10-1000*Constants!$H14),"ALT &lt; ISA",IF(H2*Constants!$D5&gt;1000*Constants!$H22*Constants!$J10/(Constants!$J10-1000*Constants!$H22),"ALT &gt; ISA",IF(H3&lt;-Constants!$I22,"LOW OAT",IF(H4&lt;0,"Mach &lt; 0",IF(H5&lt;engine.cfg!$D232,"Throttle",IF(OR(H9&lt;0,H9&gt;1,H10&lt;0,H10&gt;1,H11&lt;0,H11&gt;1,H12&lt;0,H12&gt;1),"Loss OUT",IF(OR(H13&lt;0,H13&gt;1),"Bleed air","OK"))))))),"High IDL?"),"NOT NUM")</f>
        <v>OK</v>
      </c>
      <c r="I15" s="46" t="str">
        <f>IF(AND(ISNUMBER(I2),ISNUMBER(I3),ISNUMBER(I4),ISNUMBER(I5),ISNUMBER(I9),ISNUMBER(I10),ISNUMBER(I11),ISNUMBER(I12),ISNUMBER(I13)),IF(ISLOGICAL($C7),IF(I2*Constants!$D5&lt;1000*Constants!$H14*Constants!$J10/(Constants!$J10-1000*Constants!$H14),"ALT &lt; ISA",IF(I2*Constants!$D5&gt;1000*Constants!$H22*Constants!$J10/(Constants!$J10-1000*Constants!$H22),"ALT &gt; ISA",IF(I3&lt;-Constants!$I22,"LOW OAT",IF(I4&lt;0,"Mach &lt; 0",IF(I5&lt;engine.cfg!$D232,"Throttle",IF(OR(I9&lt;0,I9&gt;1,I10&lt;0,I10&gt;1,I11&lt;0,I11&gt;1,I12&lt;0,I12&gt;1),"Loss OUT",IF(OR(I13&lt;0,I13&gt;1),"Bleed air","OK"))))))),"High IDL?"),"NOT NUM")</f>
        <v>OK</v>
      </c>
      <c r="J15" s="46" t="str">
        <f>IF(AND(ISNUMBER(J2),ISNUMBER(J3),ISNUMBER(J4),ISNUMBER(J5),ISNUMBER(J9),ISNUMBER(J10),ISNUMBER(J11),ISNUMBER(J12),ISNUMBER(J13)),IF(ISLOGICAL($C7),IF(J2*Constants!$D5&lt;1000*Constants!$H14*Constants!$J10/(Constants!$J10-1000*Constants!$H14),"ALT &lt; ISA",IF(J2*Constants!$D5&gt;1000*Constants!$H22*Constants!$J10/(Constants!$J10-1000*Constants!$H22),"ALT &gt; ISA",IF(J3&lt;-Constants!$I22,"LOW OAT",IF(J4&lt;0,"Mach &lt; 0",IF(J5&lt;engine.cfg!$D232,"Throttle",IF(OR(J9&lt;0,J9&gt;1,J10&lt;0,J10&gt;1,J11&lt;0,J11&gt;1,J12&lt;0,J12&gt;1),"Loss OUT",IF(OR(J13&lt;0,J13&gt;1),"Bleed air","OK"))))))),"High IDL?"),"NOT NUM")</f>
        <v>OK</v>
      </c>
      <c r="K15" s="46" t="str">
        <f>IF(AND(ISNUMBER(K2),ISNUMBER(K3),ISNUMBER(K4),ISNUMBER(K5),ISNUMBER(K9),ISNUMBER(K10),ISNUMBER(K11),ISNUMBER(K12),ISNUMBER(K13)),IF(ISLOGICAL($C7),IF(K2*Constants!$D5&lt;1000*Constants!$H14*Constants!$J10/(Constants!$J10-1000*Constants!$H14),"ALT &lt; ISA",IF(K2*Constants!$D5&gt;1000*Constants!$H22*Constants!$J10/(Constants!$J10-1000*Constants!$H22),"ALT &gt; ISA",IF(K3&lt;-Constants!$I22,"LOW OAT",IF(K4&lt;0,"Mach &lt; 0",IF(K5&lt;engine.cfg!$D232,"Throttle",IF(OR(K9&lt;0,K9&gt;1,K10&lt;0,K10&gt;1,K11&lt;0,K11&gt;1,K12&lt;0,K12&gt;1),"Loss OUT",IF(OR(K13&lt;0,K13&gt;1),"Bleed air","OK"))))))),"High IDL?"),"NOT NUM")</f>
        <v>OK</v>
      </c>
      <c r="L15" s="46" t="str">
        <f>IF(AND(ISNUMBER(L2),ISNUMBER(L3),ISNUMBER(L4),ISNUMBER(L5),ISNUMBER(L9),ISNUMBER(L10),ISNUMBER(L11),ISNUMBER(L12),ISNUMBER(L13)),IF(ISLOGICAL($C7),IF(L2*Constants!$D5&lt;1000*Constants!$H14*Constants!$J10/(Constants!$J10-1000*Constants!$H14),"ALT &lt; ISA",IF(L2*Constants!$D5&gt;1000*Constants!$H22*Constants!$J10/(Constants!$J10-1000*Constants!$H22),"ALT &gt; ISA",IF(L3&lt;-Constants!$I22,"LOW OAT",IF(L4&lt;0,"Mach &lt; 0",IF(L5&lt;engine.cfg!$D232,"Throttle",IF(OR(L9&lt;0,L9&gt;1,L10&lt;0,L10&gt;1,L11&lt;0,L11&gt;1,L12&lt;0,L12&gt;1),"Loss OUT",IF(OR(L13&lt;0,L13&gt;1),"Bleed air","OK"))))))),"High IDL?"),"NOT NUM")</f>
        <v>OK</v>
      </c>
      <c r="M15" s="46" t="str">
        <f>IF(AND(ISNUMBER(M2),ISNUMBER(M3),ISNUMBER(M4),ISNUMBER(M5),ISNUMBER(M9),ISNUMBER(M10),ISNUMBER(M11),ISNUMBER(M12),ISNUMBER(M13)),IF(ISLOGICAL($C7),IF(M2*Constants!$D5&lt;1000*Constants!$H14*Constants!$J10/(Constants!$J10-1000*Constants!$H14),"ALT &lt; ISA",IF(M2*Constants!$D5&gt;1000*Constants!$H22*Constants!$J10/(Constants!$J10-1000*Constants!$H22),"ALT &gt; ISA",IF(M3&lt;-Constants!$I22,"LOW OAT",IF(M4&lt;0,"Mach &lt; 0",IF(M5&lt;engine.cfg!$D232,"Throttle",IF(OR(M9&lt;0,M9&gt;1,M10&lt;0,M10&gt;1,M11&lt;0,M11&gt;1,M12&lt;0,M12&gt;1),"Loss OUT",IF(OR(M13&lt;0,M13&gt;1),"Bleed air","OK"))))))),"High IDL?"),"NOT NUM")</f>
        <v>OK</v>
      </c>
      <c r="N15" s="46" t="str">
        <f>IF(AND(ISNUMBER(N2),ISNUMBER(N3),ISNUMBER(N4),ISNUMBER(N5),ISNUMBER(N9),ISNUMBER(N10),ISNUMBER(N11),ISNUMBER(N12),ISNUMBER(N13)),IF(ISLOGICAL($C7),IF(N2*Constants!$D5&lt;1000*Constants!$H14*Constants!$J10/(Constants!$J10-1000*Constants!$H14),"ALT &lt; ISA",IF(N2*Constants!$D5&gt;1000*Constants!$H22*Constants!$J10/(Constants!$J10-1000*Constants!$H22),"ALT &gt; ISA",IF(N3&lt;-Constants!$I22,"LOW OAT",IF(N4&lt;0,"Mach &lt; 0",IF(N5&lt;engine.cfg!$D232,"Throttle",IF(OR(N9&lt;0,N9&gt;1,N10&lt;0,N10&gt;1,N11&lt;0,N11&gt;1,N12&lt;0,N12&gt;1),"Loss OUT",IF(OR(N13&lt;0,N13&gt;1),"Bleed air","OK"))))))),"High IDL?"),"NOT NUM")</f>
        <v>OK</v>
      </c>
      <c r="O15" s="46" t="str">
        <f>IF(AND(ISNUMBER(O2),ISNUMBER(O3),ISNUMBER(O4),ISNUMBER(O5),ISNUMBER(O9),ISNUMBER(O10),ISNUMBER(O11),ISNUMBER(O12),ISNUMBER(O13)),IF(ISLOGICAL($C7),IF(O2*Constants!$D5&lt;1000*Constants!$H14*Constants!$J10/(Constants!$J10-1000*Constants!$H14),"ALT &lt; ISA",IF(O2*Constants!$D5&gt;1000*Constants!$H22*Constants!$J10/(Constants!$J10-1000*Constants!$H22),"ALT &gt; ISA",IF(O3&lt;-Constants!$I22,"LOW OAT",IF(O4&lt;0,"Mach &lt; 0",IF(O5&lt;engine.cfg!$D232,"Throttle",IF(OR(O9&lt;0,O9&gt;1,O10&lt;0,O10&gt;1,O11&lt;0,O11&gt;1,O12&lt;0,O12&gt;1),"Loss OUT",IF(OR(O13&lt;0,O13&gt;1),"Bleed air","OK"))))))),"High IDL?"),"NOT NUM")</f>
        <v>OK</v>
      </c>
      <c r="P15" s="46" t="str">
        <f>IF(AND(ISNUMBER(P2),ISNUMBER(P3),ISNUMBER(P4),ISNUMBER(P5),ISNUMBER(P9),ISNUMBER(P10),ISNUMBER(P11),ISNUMBER(P12),ISNUMBER(P13)),IF(ISLOGICAL($C7),IF(P2*Constants!$D5&lt;1000*Constants!$H14*Constants!$J10/(Constants!$J10-1000*Constants!$H14),"ALT &lt; ISA",IF(P2*Constants!$D5&gt;1000*Constants!$H22*Constants!$J10/(Constants!$J10-1000*Constants!$H22),"ALT &gt; ISA",IF(P3&lt;-Constants!$I22,"LOW OAT",IF(P4&lt;0,"Mach &lt; 0",IF(P5&lt;engine.cfg!$D232,"Throttle",IF(OR(P9&lt;0,P9&gt;1,P10&lt;0,P10&gt;1,P11&lt;0,P11&gt;1,P12&lt;0,P12&gt;1),"Loss OUT",IF(OR(P13&lt;0,P13&gt;1),"Bleed air","OK"))))))),"High IDL?"),"NOT NUM")</f>
        <v>OK</v>
      </c>
      <c r="Q15" s="46" t="str">
        <f>IF(AND(ISNUMBER(Q2),ISNUMBER(Q3),ISNUMBER(Q4),ISNUMBER(Q5),ISNUMBER(Q9),ISNUMBER(Q10),ISNUMBER(Q11),ISNUMBER(Q12),ISNUMBER(Q13)),IF(ISLOGICAL($C7),IF(Q2*Constants!$D5&lt;1000*Constants!$H14*Constants!$J10/(Constants!$J10-1000*Constants!$H14),"ALT &lt; ISA",IF(Q2*Constants!$D5&gt;1000*Constants!$H22*Constants!$J10/(Constants!$J10-1000*Constants!$H22),"ALT &gt; ISA",IF(Q3&lt;-Constants!$I22,"LOW OAT",IF(Q4&lt;0,"Mach &lt; 0",IF(Q5&lt;engine.cfg!$D232,"Throttle",IF(OR(Q9&lt;0,Q9&gt;1,Q10&lt;0,Q10&gt;1,Q11&lt;0,Q11&gt;1,Q12&lt;0,Q12&gt;1),"Loss OUT",IF(OR(Q13&lt;0,Q13&gt;1),"Bleed air","OK"))))))),"High IDL?"),"NOT NUM")</f>
        <v>OK</v>
      </c>
      <c r="R15" s="46" t="str">
        <f>IF(AND(ISNUMBER(R2),ISNUMBER(R3),ISNUMBER(R4),ISNUMBER(R5),ISNUMBER(R9),ISNUMBER(R10),ISNUMBER(R11),ISNUMBER(R12),ISNUMBER(R13)),IF(ISLOGICAL($C7),IF(R2*Constants!$D5&lt;1000*Constants!$H14*Constants!$J10/(Constants!$J10-1000*Constants!$H14),"ALT &lt; ISA",IF(R2*Constants!$D5&gt;1000*Constants!$H22*Constants!$J10/(Constants!$J10-1000*Constants!$H22),"ALT &gt; ISA",IF(R3&lt;-Constants!$I22,"LOW OAT",IF(R4&lt;0,"Mach &lt; 0",IF(R5&lt;engine.cfg!$D232,"Throttle",IF(OR(R9&lt;0,R9&gt;1,R10&lt;0,R10&gt;1,R11&lt;0,R11&gt;1,R12&lt;0,R12&gt;1),"Loss OUT",IF(OR(R13&lt;0,R13&gt;1),"Bleed air","OK"))))))),"High IDL?"),"NOT NUM")</f>
        <v>OK</v>
      </c>
      <c r="S15" s="46" t="str">
        <f>IF(AND(ISNUMBER(S2),ISNUMBER(S3),ISNUMBER(S4),ISNUMBER(S5),ISNUMBER(S9),ISNUMBER(S10),ISNUMBER(S11),ISNUMBER(S12),ISNUMBER(S13)),IF(ISLOGICAL($C7),IF(S2*Constants!$D5&lt;1000*Constants!$H14*Constants!$J10/(Constants!$J10-1000*Constants!$H14),"ALT &lt; ISA",IF(S2*Constants!$D5&gt;1000*Constants!$H22*Constants!$J10/(Constants!$J10-1000*Constants!$H22),"ALT &gt; ISA",IF(S3&lt;-Constants!$I22,"LOW OAT",IF(S4&lt;0,"Mach &lt; 0",IF(S5&lt;engine.cfg!$D232,"Throttle",IF(OR(S9&lt;0,S9&gt;1,S10&lt;0,S10&gt;1,S11&lt;0,S11&gt;1,S12&lt;0,S12&gt;1),"Loss OUT",IF(OR(S13&lt;0,S13&gt;1),"Bleed air","OK"))))))),"High IDL?"),"NOT NUM")</f>
        <v>OK</v>
      </c>
      <c r="T15" s="46" t="str">
        <f>IF(AND(ISNUMBER(T2),ISNUMBER(T3),ISNUMBER(T4),ISNUMBER(T5),ISNUMBER(T9),ISNUMBER(T10),ISNUMBER(T11),ISNUMBER(T12),ISNUMBER(T13)),IF(ISLOGICAL($C7),IF(T2*Constants!$D5&lt;1000*Constants!$H14*Constants!$J10/(Constants!$J10-1000*Constants!$H14),"ALT &lt; ISA",IF(T2*Constants!$D5&gt;1000*Constants!$H22*Constants!$J10/(Constants!$J10-1000*Constants!$H22),"ALT &gt; ISA",IF(T3&lt;-Constants!$I22,"LOW OAT",IF(T4&lt;0,"Mach &lt; 0",IF(T5&lt;engine.cfg!$D232,"Throttle",IF(OR(T9&lt;0,T9&gt;1,T10&lt;0,T10&gt;1,T11&lt;0,T11&gt;1,T12&lt;0,T12&gt;1),"Loss OUT",IF(OR(T13&lt;0,T13&gt;1),"Bleed air","OK"))))))),"High IDL?"),"NOT NUM")</f>
        <v>OK</v>
      </c>
      <c r="U15" s="46" t="str">
        <f>IF(AND(ISNUMBER(U2),ISNUMBER(U3),ISNUMBER(U4),ISNUMBER(U5),ISNUMBER(U9),ISNUMBER(U10),ISNUMBER(U11),ISNUMBER(U12),ISNUMBER(U13)),IF(ISLOGICAL($C7),IF(U2*Constants!$D5&lt;1000*Constants!$H14*Constants!$J10/(Constants!$J10-1000*Constants!$H14),"ALT &lt; ISA",IF(U2*Constants!$D5&gt;1000*Constants!$H22*Constants!$J10/(Constants!$J10-1000*Constants!$H22),"ALT &gt; ISA",IF(U3&lt;-Constants!$I22,"LOW OAT",IF(U4&lt;0,"Mach &lt; 0",IF(U5&lt;engine.cfg!$D232,"Throttle",IF(OR(U9&lt;0,U9&gt;1,U10&lt;0,U10&gt;1,U11&lt;0,U11&gt;1,U12&lt;0,U12&gt;1),"Loss OUT",IF(OR(U13&lt;0,U13&gt;1),"Bleed air","OK"))))))),"High IDL?"),"NOT NUM")</f>
        <v>OK</v>
      </c>
      <c r="V15" s="46" t="str">
        <f>IF(AND(ISNUMBER(V2),ISNUMBER(V3),ISNUMBER(V4),ISNUMBER(V5),ISNUMBER(V9),ISNUMBER(V10),ISNUMBER(V11),ISNUMBER(V12),ISNUMBER(V13)),IF(ISLOGICAL($C7),IF(V2*Constants!$D5&lt;1000*Constants!$H14*Constants!$J10/(Constants!$J10-1000*Constants!$H14),"ALT &lt; ISA",IF(V2*Constants!$D5&gt;1000*Constants!$H22*Constants!$J10/(Constants!$J10-1000*Constants!$H22),"ALT &gt; ISA",IF(V3&lt;-Constants!$I22,"LOW OAT",IF(V4&lt;0,"Mach &lt; 0",IF(V5&lt;engine.cfg!$D232,"Throttle",IF(OR(V9&lt;0,V9&gt;1,V10&lt;0,V10&gt;1,V11&lt;0,V11&gt;1,V12&lt;0,V12&gt;1),"Loss OUT",IF(OR(V13&lt;0,V13&gt;1),"Bleed air","OK"))))))),"High IDL?"),"NOT NUM")</f>
        <v>OK</v>
      </c>
      <c r="W15" s="46" t="str">
        <f>IF(AND(ISNUMBER(W2),ISNUMBER(W3),ISNUMBER(W4),ISNUMBER(W5),ISNUMBER(W9),ISNUMBER(W10),ISNUMBER(W11),ISNUMBER(W12),ISNUMBER(W13)),IF(ISLOGICAL($C7),IF(W2*Constants!$D5&lt;1000*Constants!$H14*Constants!$J10/(Constants!$J10-1000*Constants!$H14),"ALT &lt; ISA",IF(W2*Constants!$D5&gt;1000*Constants!$H22*Constants!$J10/(Constants!$J10-1000*Constants!$H22),"ALT &gt; ISA",IF(W3&lt;-Constants!$I22,"LOW OAT",IF(W4&lt;0,"Mach &lt; 0",IF(W5&lt;engine.cfg!$D232,"Throttle",IF(OR(W9&lt;0,W9&gt;1,W10&lt;0,W10&gt;1,W11&lt;0,W11&gt;1,W12&lt;0,W12&gt;1),"Loss OUT",IF(OR(W13&lt;0,W13&gt;1),"Bleed air","OK"))))))),"High IDL?"),"NOT NUM")</f>
        <v>OK</v>
      </c>
    </row>
    <row r="17" spans="1:23" ht="15" customHeight="1" x14ac:dyDescent="0.25">
      <c r="A17" s="216" t="s">
        <v>174</v>
      </c>
      <c r="B17" s="216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</row>
    <row r="18" spans="1:23" ht="15" customHeight="1" x14ac:dyDescent="0.25">
      <c r="A18" s="106" t="s">
        <v>184</v>
      </c>
      <c r="B18" s="56" t="s">
        <v>50</v>
      </c>
      <c r="C18" s="59">
        <f>IF(C15="OK",IF(C81&lt;engine.cfg!$D133,0,IF(OR(AND(C88&lt;Constants!$P11*engine.cfg!$D69,C19&gt;=engine.cfg!$D134,C72&gt;=0),AND(C19&lt;=engine.cfg!$D134,C72&lt;=0)),engine.cfg!$D134,MIN(MAX(engine.cfg!$D134,C19+engine.cfg!$D136*C72/100),engine.cfg!$D136))),"N/A")</f>
        <v>2899.178055286804</v>
      </c>
      <c r="D18" s="59">
        <f>IF(D15="OK",IF(D81&lt;engine.cfg!$D133,0,IF(OR(AND(D88&lt;Constants!$P11*engine.cfg!$D69,D19&gt;=engine.cfg!$D134,D72&gt;=0),AND(D19&lt;=engine.cfg!$D134,D72&lt;=0)),engine.cfg!$D134,MIN(MAX(engine.cfg!$D134,D19+engine.cfg!$D136*D72/100),engine.cfg!$D136))),"N/A")</f>
        <v>2978.0027345173821</v>
      </c>
      <c r="E18" s="59">
        <f>IF(E15="OK",IF(E81&lt;engine.cfg!$D133,0,IF(OR(AND(E88&lt;Constants!$P11*engine.cfg!$D69,E19&gt;=engine.cfg!$D134,E72&gt;=0),AND(E19&lt;=engine.cfg!$D134,E72&lt;=0)),engine.cfg!$D134,MIN(MAX(engine.cfg!$D134,E19+engine.cfg!$D136*E72/100),engine.cfg!$D136))),"N/A")</f>
        <v>3062.3540335960693</v>
      </c>
      <c r="F18" s="59">
        <f>IF(F15="OK",IF(F81&lt;engine.cfg!$D133,0,IF(OR(AND(F88&lt;Constants!$P11*engine.cfg!$D69,F19&gt;=engine.cfg!$D134,F72&gt;=0),AND(F19&lt;=engine.cfg!$D134,F72&lt;=0)),engine.cfg!$D134,MIN(MAX(engine.cfg!$D134,F19+engine.cfg!$D136*F72/100),engine.cfg!$D136))),"N/A")</f>
        <v>3152.8591781907903</v>
      </c>
      <c r="G18" s="59">
        <f>IF(G15="OK",IF(G81&lt;engine.cfg!$D133,0,IF(OR(AND(G88&lt;Constants!$P11*engine.cfg!$D69,G19&gt;=engine.cfg!$D134,G72&gt;=0),AND(G19&lt;=engine.cfg!$D134,G72&lt;=0)),engine.cfg!$D134,MIN(MAX(engine.cfg!$D134,G19+engine.cfg!$D136*G72/100),engine.cfg!$D136))),"N/A")</f>
        <v>3250.2454241031301</v>
      </c>
      <c r="H18" s="59">
        <f>IF(H15="OK",IF(H81&lt;engine.cfg!$D133,0,IF(OR(AND(H88&lt;Constants!$P11*engine.cfg!$D69,H19&gt;=engine.cfg!$D134,H72&gt;=0),AND(H19&lt;=engine.cfg!$D134,H72&lt;=0)),engine.cfg!$D134,MIN(MAX(engine.cfg!$D134,H19+engine.cfg!$D136*H72/100),engine.cfg!$D136))),"N/A")</f>
        <v>3355.3609527501053</v>
      </c>
      <c r="I18" s="59">
        <f>IF(I15="OK",IF(I81&lt;engine.cfg!$D133,0,IF(OR(AND(I88&lt;Constants!$P11*engine.cfg!$D69,I19&gt;=engine.cfg!$D134,I72&gt;=0),AND(I19&lt;=engine.cfg!$D134,I72&lt;=0)),engine.cfg!$D134,MIN(MAX(engine.cfg!$D134,I19+engine.cfg!$D136*I72/100),engine.cfg!$D136))),"N/A")</f>
        <v>3469.2012484311936</v>
      </c>
      <c r="J18" s="59">
        <f>IF(J15="OK",IF(J81&lt;engine.cfg!$D133,0,IF(OR(AND(J88&lt;Constants!$P11*engine.cfg!$D69,J19&gt;=engine.cfg!$D134,J72&gt;=0),AND(J19&lt;=engine.cfg!$D134,J72&lt;=0)),engine.cfg!$D134,MIN(MAX(engine.cfg!$D134,J19+engine.cfg!$D136*J72/100),engine.cfg!$D136))),"N/A")</f>
        <v>3592.9427141209594</v>
      </c>
      <c r="K18" s="59">
        <f>IF(K15="OK",IF(K81&lt;engine.cfg!$D133,0,IF(OR(AND(K88&lt;Constants!$P11*engine.cfg!$D69,K19&gt;=engine.cfg!$D134,K72&gt;=0),AND(K19&lt;=engine.cfg!$D134,K72&lt;=0)),engine.cfg!$D134,MIN(MAX(engine.cfg!$D134,K19+engine.cfg!$D136*K72/100),engine.cfg!$D136))),"N/A")</f>
        <v>3622.9931922762107</v>
      </c>
      <c r="L18" s="59">
        <f>IF(L15="OK",IF(L81&lt;engine.cfg!$D133,0,IF(OR(AND(L88&lt;Constants!$P11*engine.cfg!$D69,L19&gt;=engine.cfg!$D134,L72&gt;=0),AND(L19&lt;=engine.cfg!$D134,L72&lt;=0)),engine.cfg!$D134,MIN(MAX(engine.cfg!$D134,L19+engine.cfg!$D136*L72/100),engine.cfg!$D136))),"N/A")</f>
        <v>5000</v>
      </c>
      <c r="M18" s="59">
        <f>IF(M15="OK",IF(M81&lt;engine.cfg!$D133,0,IF(OR(AND(M88&lt;Constants!$P11*engine.cfg!$D69,M19&gt;=engine.cfg!$D134,M72&gt;=0),AND(M19&lt;=engine.cfg!$D134,M72&lt;=0)),engine.cfg!$D134,MIN(MAX(engine.cfg!$D134,M19+engine.cfg!$D136*M72/100),engine.cfg!$D136))),"N/A")</f>
        <v>5000</v>
      </c>
      <c r="N18" s="59">
        <f>IF(N15="OK",IF(N81&lt;engine.cfg!$D133,0,IF(OR(AND(N88&lt;Constants!$P11*engine.cfg!$D69,N19&gt;=engine.cfg!$D134,N72&gt;=0),AND(N19&lt;=engine.cfg!$D134,N72&lt;=0)),engine.cfg!$D134,MIN(MAX(engine.cfg!$D134,N19+engine.cfg!$D136*N72/100),engine.cfg!$D136))),"N/A")</f>
        <v>4997.77837447196</v>
      </c>
      <c r="O18" s="59">
        <f>IF(O15="OK",IF(O81&lt;engine.cfg!$D133,0,IF(OR(AND(O88&lt;Constants!$P11*engine.cfg!$D69,O19&gt;=engine.cfg!$D134,O72&gt;=0),AND(O19&lt;=engine.cfg!$D134,O72&lt;=0)),engine.cfg!$D134,MIN(MAX(engine.cfg!$D134,O19+engine.cfg!$D136*O72/100),engine.cfg!$D136))),"N/A")</f>
        <v>4926.8493650697746</v>
      </c>
      <c r="P18" s="59">
        <f>IF(P15="OK",IF(P81&lt;engine.cfg!$D133,0,IF(OR(AND(P88&lt;Constants!$P11*engine.cfg!$D69,P19&gt;=engine.cfg!$D134,P72&gt;=0),AND(P19&lt;=engine.cfg!$D134,P72&lt;=0)),engine.cfg!$D134,MIN(MAX(engine.cfg!$D134,P19+engine.cfg!$D136*P72/100),engine.cfg!$D136))),"N/A")</f>
        <v>4853.0306481091829</v>
      </c>
      <c r="Q18" s="59">
        <f>IF(Q15="OK",IF(Q81&lt;engine.cfg!$D133,0,IF(OR(AND(Q88&lt;Constants!$P11*engine.cfg!$D69,Q19&gt;=engine.cfg!$D134,Q72&gt;=0),AND(Q19&lt;=engine.cfg!$D134,Q72&lt;=0)),engine.cfg!$D134,MIN(MAX(engine.cfg!$D134,Q19+engine.cfg!$D136*Q72/100),engine.cfg!$D136))),"N/A")</f>
        <v>4776.5597579252662</v>
      </c>
      <c r="R18" s="59">
        <f>IF(R15="OK",IF(R81&lt;engine.cfg!$D133,0,IF(OR(AND(R88&lt;Constants!$P11*engine.cfg!$D69,R19&gt;=engine.cfg!$D134,R72&gt;=0),AND(R19&lt;=engine.cfg!$D134,R72&lt;=0)),engine.cfg!$D134,MIN(MAX(engine.cfg!$D134,R19+engine.cfg!$D136*R72/100),engine.cfg!$D136))),"N/A")</f>
        <v>4697.6809711090737</v>
      </c>
      <c r="S18" s="59">
        <f>IF(S15="OK",IF(S81&lt;engine.cfg!$D133,0,IF(OR(AND(S88&lt;Constants!$P11*engine.cfg!$D69,S19&gt;=engine.cfg!$D134,S72&gt;=0),AND(S19&lt;=engine.cfg!$D134,S72&lt;=0)),engine.cfg!$D134,MIN(MAX(engine.cfg!$D134,S19+engine.cfg!$D136*S72/100),engine.cfg!$D136))),"N/A")</f>
        <v>4616.6427163767403</v>
      </c>
      <c r="T18" s="59">
        <f>IF(T15="OK",IF(T81&lt;engine.cfg!$D133,0,IF(OR(AND(T88&lt;Constants!$P11*engine.cfg!$D69,T19&gt;=engine.cfg!$D134,T72&gt;=0),AND(T19&lt;=engine.cfg!$D134,T72&lt;=0)),engine.cfg!$D134,MIN(MAX(engine.cfg!$D134,T19+engine.cfg!$D136*T72/100),engine.cfg!$D136))),"N/A")</f>
        <v>4533.6950821977152</v>
      </c>
      <c r="U18" s="59">
        <f>IF(U15="OK",IF(U81&lt;engine.cfg!$D133,0,IF(OR(AND(U88&lt;Constants!$P11*engine.cfg!$D69,U19&gt;=engine.cfg!$D134,U72&gt;=0),AND(U19&lt;=engine.cfg!$D134,U72&lt;=0)),engine.cfg!$D134,MIN(MAX(engine.cfg!$D134,U19+engine.cfg!$D136*U72/100),engine.cfg!$D136))),"N/A")</f>
        <v>4449.0874630793242</v>
      </c>
      <c r="V18" s="59">
        <f>IF(V15="OK",IF(V81&lt;engine.cfg!$D133,0,IF(OR(AND(V88&lt;Constants!$P11*engine.cfg!$D69,V19&gt;=engine.cfg!$D134,V72&gt;=0),AND(V19&lt;=engine.cfg!$D134,V72&lt;=0)),engine.cfg!$D134,MIN(MAX(engine.cfg!$D134,V19+engine.cfg!$D136*V72/100),engine.cfg!$D136))),"N/A")</f>
        <v>4363.0663783662931</v>
      </c>
      <c r="W18" s="59">
        <f>IF(W15="OK",IF(W81&lt;engine.cfg!$D133,0,IF(OR(AND(W88&lt;Constants!$P11*engine.cfg!$D69,W19&gt;=engine.cfg!$D134,W72&gt;=0),AND(W19&lt;=engine.cfg!$D134,W72&lt;=0)),engine.cfg!$D134,MIN(MAX(engine.cfg!$D134,W19+engine.cfg!$D136*W72/100),engine.cfg!$D136))),"N/A")</f>
        <v>4275.8734899844485</v>
      </c>
    </row>
    <row r="19" spans="1:23" ht="15" customHeight="1" x14ac:dyDescent="0.25">
      <c r="A19" s="106" t="s">
        <v>304</v>
      </c>
      <c r="B19" s="58">
        <f>0.5*(engine.cfg!D134+engine.cfg!D135)</f>
        <v>2600</v>
      </c>
      <c r="C19" s="144">
        <v>2899.1780552868031</v>
      </c>
      <c r="D19" s="144">
        <v>2978.0027345173821</v>
      </c>
      <c r="E19" s="144">
        <v>3062.3540335960702</v>
      </c>
      <c r="F19" s="144">
        <v>3152.8591781907867</v>
      </c>
      <c r="G19" s="144">
        <v>3250.2454241031287</v>
      </c>
      <c r="H19" s="144">
        <v>3355.3609527501044</v>
      </c>
      <c r="I19" s="144">
        <v>3469.2012484311895</v>
      </c>
      <c r="J19" s="144">
        <v>3592.942714120958</v>
      </c>
      <c r="K19" s="144">
        <v>3622.9931922762098</v>
      </c>
      <c r="L19" s="144">
        <v>5000</v>
      </c>
      <c r="M19" s="144">
        <v>5000</v>
      </c>
      <c r="N19" s="144">
        <v>4997.7783744719591</v>
      </c>
      <c r="O19" s="144">
        <v>4926.8493650697737</v>
      </c>
      <c r="P19" s="144">
        <v>4853.0306481091875</v>
      </c>
      <c r="Q19" s="144">
        <v>4776.5597579252681</v>
      </c>
      <c r="R19" s="144">
        <v>4697.6809711090691</v>
      </c>
      <c r="S19" s="144">
        <v>4616.6427163767421</v>
      </c>
      <c r="T19" s="144">
        <v>4533.6950821977143</v>
      </c>
      <c r="U19" s="144">
        <v>4449.0874630793251</v>
      </c>
      <c r="V19" s="144">
        <v>4363.0663783662931</v>
      </c>
      <c r="W19" s="144">
        <v>4275.8734899844467</v>
      </c>
    </row>
    <row r="21" spans="1:23" ht="15" customHeight="1" x14ac:dyDescent="0.25">
      <c r="A21" s="213" t="s">
        <v>144</v>
      </c>
      <c r="B21" s="213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</row>
    <row r="22" spans="1:23" ht="15" customHeight="1" x14ac:dyDescent="0.25">
      <c r="A22" s="210" t="s">
        <v>143</v>
      </c>
      <c r="B22" s="56" t="s">
        <v>109</v>
      </c>
      <c r="C22" s="47">
        <f>IF(C15="OK",1000*C45*Constants!$J10/(Constants!$J10-1000*C45),"N/A")</f>
        <v>0</v>
      </c>
      <c r="D22" s="47">
        <f>IF(D15="OK",1000*D45*Constants!$J10/(Constants!$J10-1000*D45),"N/A")</f>
        <v>1524</v>
      </c>
      <c r="E22" s="47">
        <f>IF(E15="OK",1000*E45*Constants!$J10/(Constants!$J10-1000*E45),"N/A")</f>
        <v>3047.9999999999991</v>
      </c>
      <c r="F22" s="47">
        <f>IF(F15="OK",1000*F45*Constants!$J10/(Constants!$J10-1000*F45),"N/A")</f>
        <v>4571.9999999999991</v>
      </c>
      <c r="G22" s="47">
        <f>IF(G15="OK",1000*G45*Constants!$J10/(Constants!$J10-1000*G45),"N/A")</f>
        <v>6096.0000000000036</v>
      </c>
      <c r="H22" s="47">
        <f>IF(H15="OK",1000*H45*Constants!$J10/(Constants!$J10-1000*H45),"N/A")</f>
        <v>7620.0000000000036</v>
      </c>
      <c r="I22" s="47">
        <f>IF(I15="OK",1000*I45*Constants!$J10/(Constants!$J10-1000*I45),"N/A")</f>
        <v>9144</v>
      </c>
      <c r="J22" s="47">
        <f>IF(J15="OK",1000*J45*Constants!$J10/(Constants!$J10-1000*J45),"N/A")</f>
        <v>10668.000000000002</v>
      </c>
      <c r="K22" s="47">
        <f>IF(K15="OK",1000*K45*Constants!$J10/(Constants!$J10-1000*K45),"N/A")</f>
        <v>12192</v>
      </c>
      <c r="L22" s="47">
        <f>IF(L15="OK",1000*L45*Constants!$J10/(Constants!$J10-1000*L45),"N/A")</f>
        <v>9652.431872270181</v>
      </c>
      <c r="M22" s="47">
        <f>IF(M15="OK",1000*M45*Constants!$J10/(Constants!$J10-1000*M45),"N/A")</f>
        <v>9652.431872270181</v>
      </c>
      <c r="N22" s="47">
        <f>IF(N15="OK",1000*N45*Constants!$J10/(Constants!$J10-1000*N45),"N/A")</f>
        <v>9652.431872270181</v>
      </c>
      <c r="O22" s="47">
        <f>IF(O15="OK",1000*O45*Constants!$J10/(Constants!$J10-1000*O45),"N/A")</f>
        <v>9652.431872270181</v>
      </c>
      <c r="P22" s="47">
        <f>IF(P15="OK",1000*P45*Constants!$J10/(Constants!$J10-1000*P45),"N/A")</f>
        <v>9652.431872270181</v>
      </c>
      <c r="Q22" s="47">
        <f>IF(Q15="OK",1000*Q45*Constants!$J10/(Constants!$J10-1000*Q45),"N/A")</f>
        <v>9652.431872270181</v>
      </c>
      <c r="R22" s="47">
        <f>IF(R15="OK",1000*R45*Constants!$J10/(Constants!$J10-1000*R45),"N/A")</f>
        <v>9652.431872270181</v>
      </c>
      <c r="S22" s="47">
        <f>IF(S15="OK",1000*S45*Constants!$J10/(Constants!$J10-1000*S45),"N/A")</f>
        <v>9652.431872270181</v>
      </c>
      <c r="T22" s="47">
        <f>IF(T15="OK",1000*T45*Constants!$J10/(Constants!$J10-1000*T45),"N/A")</f>
        <v>9652.431872270181</v>
      </c>
      <c r="U22" s="47">
        <f>IF(U15="OK",1000*U45*Constants!$J10/(Constants!$J10-1000*U45),"N/A")</f>
        <v>9652.431872270181</v>
      </c>
      <c r="V22" s="47">
        <f>IF(V15="OK",1000*V45*Constants!$J10/(Constants!$J10-1000*V45),"N/A")</f>
        <v>9652.431872270181</v>
      </c>
      <c r="W22" s="47">
        <f>IF(W15="OK",1000*W45*Constants!$J10/(Constants!$J10-1000*W45),"N/A")</f>
        <v>9652.431872270181</v>
      </c>
    </row>
    <row r="23" spans="1:23" ht="15" customHeight="1" x14ac:dyDescent="0.25">
      <c r="A23" s="210"/>
      <c r="B23" s="56" t="s">
        <v>9</v>
      </c>
      <c r="C23" s="47">
        <f>IF(C15="OK",C22/Constants!$D5,"N/A")</f>
        <v>0</v>
      </c>
      <c r="D23" s="47">
        <f>IF(D15="OK",D22/Constants!$D5,"N/A")</f>
        <v>5000</v>
      </c>
      <c r="E23" s="47">
        <f>IF(E15="OK",E22/Constants!$D5,"N/A")</f>
        <v>9999.9999999999964</v>
      </c>
      <c r="F23" s="47">
        <f>IF(F15="OK",F22/Constants!$D5,"N/A")</f>
        <v>14999.999999999996</v>
      </c>
      <c r="G23" s="47">
        <f>IF(G15="OK",G22/Constants!$D5,"N/A")</f>
        <v>20000.000000000011</v>
      </c>
      <c r="H23" s="47">
        <f>IF(H15="OK",H22/Constants!$D5,"N/A")</f>
        <v>25000.000000000011</v>
      </c>
      <c r="I23" s="47">
        <f>IF(I15="OK",I22/Constants!$D5,"N/A")</f>
        <v>30000</v>
      </c>
      <c r="J23" s="47">
        <f>IF(J15="OK",J22/Constants!$D5,"N/A")</f>
        <v>35000.000000000007</v>
      </c>
      <c r="K23" s="47">
        <f>IF(K15="OK",K22/Constants!$D5,"N/A")</f>
        <v>40000</v>
      </c>
      <c r="L23" s="47">
        <f>IF(L15="OK",L22/Constants!$D5,"N/A")</f>
        <v>31668.083570440223</v>
      </c>
      <c r="M23" s="47">
        <f>IF(M15="OK",M22/Constants!$D5,"N/A")</f>
        <v>31668.083570440223</v>
      </c>
      <c r="N23" s="47">
        <f>IF(N15="OK",N22/Constants!$D5,"N/A")</f>
        <v>31668.083570440223</v>
      </c>
      <c r="O23" s="47">
        <f>IF(O15="OK",O22/Constants!$D5,"N/A")</f>
        <v>31668.083570440223</v>
      </c>
      <c r="P23" s="47">
        <f>IF(P15="OK",P22/Constants!$D5,"N/A")</f>
        <v>31668.083570440223</v>
      </c>
      <c r="Q23" s="47">
        <f>IF(Q15="OK",Q22/Constants!$D5,"N/A")</f>
        <v>31668.083570440223</v>
      </c>
      <c r="R23" s="47">
        <f>IF(R15="OK",R22/Constants!$D5,"N/A")</f>
        <v>31668.083570440223</v>
      </c>
      <c r="S23" s="47">
        <f>IF(S15="OK",S22/Constants!$D5,"N/A")</f>
        <v>31668.083570440223</v>
      </c>
      <c r="T23" s="47">
        <f>IF(T15="OK",T22/Constants!$D5,"N/A")</f>
        <v>31668.083570440223</v>
      </c>
      <c r="U23" s="47">
        <f>IF(U15="OK",U22/Constants!$D5,"N/A")</f>
        <v>31668.083570440223</v>
      </c>
      <c r="V23" s="47">
        <f>IF(V15="OK",V22/Constants!$D5,"N/A")</f>
        <v>31668.083570440223</v>
      </c>
      <c r="W23" s="47">
        <f>IF(W15="OK",W22/Constants!$D5,"N/A")</f>
        <v>31668.083570440223</v>
      </c>
    </row>
    <row r="24" spans="1:23" ht="15" customHeight="1" x14ac:dyDescent="0.25">
      <c r="A24" s="42" t="s">
        <v>8</v>
      </c>
      <c r="B24" s="56" t="s">
        <v>109</v>
      </c>
      <c r="C24" s="47">
        <f>IF(C15="OK",C2*Constants!$D5,"N/A")</f>
        <v>0</v>
      </c>
      <c r="D24" s="47">
        <f>IF(D15="OK",D2*Constants!$D5,"N/A")</f>
        <v>1524</v>
      </c>
      <c r="E24" s="47">
        <f>IF(E15="OK",E2*Constants!$D5,"N/A")</f>
        <v>3048</v>
      </c>
      <c r="F24" s="47">
        <f>IF(F15="OK",F2*Constants!$D5,"N/A")</f>
        <v>4572</v>
      </c>
      <c r="G24" s="47">
        <f>IF(G15="OK",G2*Constants!$D5,"N/A")</f>
        <v>6096</v>
      </c>
      <c r="H24" s="47">
        <f>IF(H15="OK",H2*Constants!$D5,"N/A")</f>
        <v>7620</v>
      </c>
      <c r="I24" s="47">
        <f>IF(I15="OK",I2*Constants!$D5,"N/A")</f>
        <v>9144</v>
      </c>
      <c r="J24" s="47">
        <f>IF(J15="OK",J2*Constants!$D5,"N/A")</f>
        <v>10668</v>
      </c>
      <c r="K24" s="47">
        <f>IF(K15="OK",K2*Constants!$D5,"N/A")</f>
        <v>12192</v>
      </c>
      <c r="L24" s="47">
        <f>IF(L15="OK",L2*Constants!$D5,"N/A")</f>
        <v>10000.000320000001</v>
      </c>
      <c r="M24" s="47">
        <f>IF(M15="OK",M2*Constants!$D5,"N/A")</f>
        <v>10000.000320000001</v>
      </c>
      <c r="N24" s="47">
        <f>IF(N15="OK",N2*Constants!$D5,"N/A")</f>
        <v>10000.000320000001</v>
      </c>
      <c r="O24" s="47">
        <f>IF(O15="OK",O2*Constants!$D5,"N/A")</f>
        <v>10000.000320000001</v>
      </c>
      <c r="P24" s="47">
        <f>IF(P15="OK",P2*Constants!$D5,"N/A")</f>
        <v>10000.000320000001</v>
      </c>
      <c r="Q24" s="47">
        <f>IF(Q15="OK",Q2*Constants!$D5,"N/A")</f>
        <v>10000.000320000001</v>
      </c>
      <c r="R24" s="47">
        <f>IF(R15="OK",R2*Constants!$D5,"N/A")</f>
        <v>10000.000320000001</v>
      </c>
      <c r="S24" s="47">
        <f>IF(S15="OK",S2*Constants!$D5,"N/A")</f>
        <v>10000.000320000001</v>
      </c>
      <c r="T24" s="47">
        <f>IF(T15="OK",T2*Constants!$D5,"N/A")</f>
        <v>10000.000320000001</v>
      </c>
      <c r="U24" s="47">
        <f>IF(U15="OK",U2*Constants!$D5,"N/A")</f>
        <v>10000.000320000001</v>
      </c>
      <c r="V24" s="47">
        <f>IF(V15="OK",V2*Constants!$D5,"N/A")</f>
        <v>10000.000320000001</v>
      </c>
      <c r="W24" s="47">
        <f>IF(W15="OK",W2*Constants!$D5,"N/A")</f>
        <v>10000.000320000001</v>
      </c>
    </row>
    <row r="25" spans="1:23" ht="15" customHeight="1" x14ac:dyDescent="0.25">
      <c r="A25" s="210" t="s">
        <v>142</v>
      </c>
      <c r="B25" s="56" t="s">
        <v>109</v>
      </c>
      <c r="C25" s="47">
        <f>IF(C15="OK",C50*Constants!$J10/(Constants!$J10-C50),"N/A")</f>
        <v>-1.7490282726402472E-11</v>
      </c>
      <c r="D25" s="47">
        <f>IF(D15="OK",D50*Constants!$J10/(Constants!$J10-D50),"N/A")</f>
        <v>1523.9999999999795</v>
      </c>
      <c r="E25" s="47">
        <f>IF(E15="OK",E50*Constants!$J10/(Constants!$J10-E50),"N/A")</f>
        <v>3047.999999999955</v>
      </c>
      <c r="F25" s="47">
        <f>IF(F15="OK",F50*Constants!$J10/(Constants!$J10-F50),"N/A")</f>
        <v>4571.9999999999745</v>
      </c>
      <c r="G25" s="47">
        <f>IF(G15="OK",G50*Constants!$J10/(Constants!$J10-G50),"N/A")</f>
        <v>6095.9999999999545</v>
      </c>
      <c r="H25" s="47">
        <f>IF(H15="OK",H50*Constants!$J10/(Constants!$J10-H50),"N/A")</f>
        <v>7619.9999999999709</v>
      </c>
      <c r="I25" s="47">
        <f>IF(I15="OK",I50*Constants!$J10/(Constants!$J10-I50),"N/A")</f>
        <v>9143.9999999999891</v>
      </c>
      <c r="J25" s="47">
        <f>IF(J15="OK",J50*Constants!$J10/(Constants!$J10-J50),"N/A")</f>
        <v>10667.99999999996</v>
      </c>
      <c r="K25" s="47">
        <f>IF(K15="OK",K50*Constants!$J10/(Constants!$J10-K50),"N/A")</f>
        <v>12192</v>
      </c>
      <c r="L25" s="47">
        <f>IF(L15="OK",L50*Constants!$J10/(Constants!$J10-L50),"N/A")</f>
        <v>9712.8756161924248</v>
      </c>
      <c r="M25" s="47">
        <f>IF(M15="OK",M50*Constants!$J10/(Constants!$J10-M50),"N/A")</f>
        <v>9712.8756161924248</v>
      </c>
      <c r="N25" s="47">
        <f>IF(N15="OK",N50*Constants!$J10/(Constants!$J10-N50),"N/A")</f>
        <v>9712.8756161924248</v>
      </c>
      <c r="O25" s="47">
        <f>IF(O15="OK",O50*Constants!$J10/(Constants!$J10-O50),"N/A")</f>
        <v>9712.8756161924248</v>
      </c>
      <c r="P25" s="47">
        <f>IF(P15="OK",P50*Constants!$J10/(Constants!$J10-P50),"N/A")</f>
        <v>9712.8756161924248</v>
      </c>
      <c r="Q25" s="47">
        <f>IF(Q15="OK",Q50*Constants!$J10/(Constants!$J10-Q50),"N/A")</f>
        <v>9712.8756161924248</v>
      </c>
      <c r="R25" s="47">
        <f>IF(R15="OK",R50*Constants!$J10/(Constants!$J10-R50),"N/A")</f>
        <v>9712.8756161924248</v>
      </c>
      <c r="S25" s="47">
        <f>IF(S15="OK",S50*Constants!$J10/(Constants!$J10-S50),"N/A")</f>
        <v>9712.8756161924248</v>
      </c>
      <c r="T25" s="47">
        <f>IF(T15="OK",T50*Constants!$J10/(Constants!$J10-T50),"N/A")</f>
        <v>9712.8756161924248</v>
      </c>
      <c r="U25" s="47">
        <f>IF(U15="OK",U50*Constants!$J10/(Constants!$J10-U50),"N/A")</f>
        <v>9712.8756161924248</v>
      </c>
      <c r="V25" s="47">
        <f>IF(V15="OK",V50*Constants!$J10/(Constants!$J10-V50),"N/A")</f>
        <v>9712.8756161924248</v>
      </c>
      <c r="W25" s="47">
        <f>IF(W15="OK",W50*Constants!$J10/(Constants!$J10-W50),"N/A")</f>
        <v>9712.8756161924248</v>
      </c>
    </row>
    <row r="26" spans="1:23" ht="15" customHeight="1" x14ac:dyDescent="0.25">
      <c r="A26" s="210"/>
      <c r="B26" s="56" t="s">
        <v>9</v>
      </c>
      <c r="C26" s="47">
        <f>IF(C15="OK",C25/Constants!$D5,"N/A")</f>
        <v>-5.7382817343840127E-11</v>
      </c>
      <c r="D26" s="47">
        <f>IF(D15="OK",D25/Constants!$D5,"N/A")</f>
        <v>4999.9999999999327</v>
      </c>
      <c r="E26" s="47">
        <f>IF(E15="OK",E25/Constants!$D5,"N/A")</f>
        <v>9999.9999999998527</v>
      </c>
      <c r="F26" s="47">
        <f>IF(F15="OK",F25/Constants!$D5,"N/A")</f>
        <v>14999.999999999916</v>
      </c>
      <c r="G26" s="47">
        <f>IF(G15="OK",G25/Constants!$D5,"N/A")</f>
        <v>19999.999999999851</v>
      </c>
      <c r="H26" s="47">
        <f>IF(H15="OK",H25/Constants!$D5,"N/A")</f>
        <v>24999.999999999902</v>
      </c>
      <c r="I26" s="47">
        <f>IF(I15="OK",I25/Constants!$D5,"N/A")</f>
        <v>29999.999999999964</v>
      </c>
      <c r="J26" s="47">
        <f>IF(J15="OK",J25/Constants!$D5,"N/A")</f>
        <v>34999.999999999869</v>
      </c>
      <c r="K26" s="47">
        <f>IF(K15="OK",K25/Constants!$D5,"N/A")</f>
        <v>40000</v>
      </c>
      <c r="L26" s="47">
        <f>IF(L15="OK",L25/Constants!$D5,"N/A")</f>
        <v>31866.38981690428</v>
      </c>
      <c r="M26" s="47">
        <f>IF(M15="OK",M25/Constants!$D5,"N/A")</f>
        <v>31866.38981690428</v>
      </c>
      <c r="N26" s="47">
        <f>IF(N15="OK",N25/Constants!$D5,"N/A")</f>
        <v>31866.38981690428</v>
      </c>
      <c r="O26" s="47">
        <f>IF(O15="OK",O25/Constants!$D5,"N/A")</f>
        <v>31866.38981690428</v>
      </c>
      <c r="P26" s="47">
        <f>IF(P15="OK",P25/Constants!$D5,"N/A")</f>
        <v>31866.38981690428</v>
      </c>
      <c r="Q26" s="47">
        <f>IF(Q15="OK",Q25/Constants!$D5,"N/A")</f>
        <v>31866.38981690428</v>
      </c>
      <c r="R26" s="47">
        <f>IF(R15="OK",R25/Constants!$D5,"N/A")</f>
        <v>31866.38981690428</v>
      </c>
      <c r="S26" s="47">
        <f>IF(S15="OK",S25/Constants!$D5,"N/A")</f>
        <v>31866.38981690428</v>
      </c>
      <c r="T26" s="47">
        <f>IF(T15="OK",T25/Constants!$D5,"N/A")</f>
        <v>31866.38981690428</v>
      </c>
      <c r="U26" s="47">
        <f>IF(U15="OK",U25/Constants!$D5,"N/A")</f>
        <v>31866.38981690428</v>
      </c>
      <c r="V26" s="47">
        <f>IF(V15="OK",V25/Constants!$D5,"N/A")</f>
        <v>31866.38981690428</v>
      </c>
      <c r="W26" s="47">
        <f>IF(W15="OK",W25/Constants!$D5,"N/A")</f>
        <v>31866.38981690428</v>
      </c>
    </row>
    <row r="27" spans="1:23" ht="15" customHeight="1" x14ac:dyDescent="0.25">
      <c r="A27" s="210" t="s">
        <v>137</v>
      </c>
      <c r="B27" s="56" t="s">
        <v>139</v>
      </c>
      <c r="C27" s="47">
        <f>IF(C15="OK",C4*C52*Constants!$D5*3.6,"N/A")</f>
        <v>612.52918297824806</v>
      </c>
      <c r="D27" s="47">
        <f>IF(D15="OK",D4*D52*Constants!$D5*3.6,"N/A")</f>
        <v>601.91093023676387</v>
      </c>
      <c r="E27" s="47">
        <f>IF(E15="OK",E4*E52*Constants!$D5*3.6,"N/A")</f>
        <v>591.10719504743997</v>
      </c>
      <c r="F27" s="47">
        <f>IF(F15="OK",F4*F52*Constants!$D5*3.6,"N/A")</f>
        <v>580.10761058041055</v>
      </c>
      <c r="G27" s="47">
        <f>IF(G15="OK",G4*G52*Constants!$D5*3.6,"N/A")</f>
        <v>568.90081292817706</v>
      </c>
      <c r="H27" s="47">
        <f>IF(H15="OK",H4*H52*Constants!$D5*3.6,"N/A")</f>
        <v>557.47430155537768</v>
      </c>
      <c r="I27" s="47">
        <f>IF(I15="OK",I4*I52*Constants!$D5*3.6,"N/A")</f>
        <v>545.81427359242514</v>
      </c>
      <c r="J27" s="47">
        <f>IF(J15="OK",J4*J52*Constants!$D5*3.6,"N/A")</f>
        <v>533.9054257200047</v>
      </c>
      <c r="K27" s="47">
        <f>IF(K15="OK",K4*K52*Constants!$D5*3.6,"N/A")</f>
        <v>531.12509224541611</v>
      </c>
      <c r="L27" s="47">
        <f>IF(L15="OK",L4*L52*Constants!$D5*3.6,"N/A")</f>
        <v>317.83133391254239</v>
      </c>
      <c r="M27" s="47">
        <f>IF(M15="OK",M4*M52*Constants!$D5*3.6,"N/A")</f>
        <v>370.80322289796607</v>
      </c>
      <c r="N27" s="47">
        <f>IF(N15="OK",N4*N52*Constants!$D5*3.6,"N/A")</f>
        <v>423.7751118833898</v>
      </c>
      <c r="O27" s="47">
        <f>IF(O15="OK",O4*O52*Constants!$D5*3.6,"N/A")</f>
        <v>476.74700086881347</v>
      </c>
      <c r="P27" s="47">
        <f>IF(P15="OK",P4*P52*Constants!$D5*3.6,"N/A")</f>
        <v>529.7188898542372</v>
      </c>
      <c r="Q27" s="47">
        <f>IF(Q15="OK",Q4*Q52*Constants!$D5*3.6,"N/A")</f>
        <v>582.69077883966088</v>
      </c>
      <c r="R27" s="47">
        <f>IF(R15="OK",R4*R52*Constants!$D5*3.6,"N/A")</f>
        <v>635.66266782508478</v>
      </c>
      <c r="S27" s="47">
        <f>IF(S15="OK",S4*S52*Constants!$D5*3.6,"N/A")</f>
        <v>688.63455681050846</v>
      </c>
      <c r="T27" s="47">
        <f>IF(T15="OK",T4*T52*Constants!$D5*3.6,"N/A")</f>
        <v>741.60644579593225</v>
      </c>
      <c r="U27" s="47">
        <f>IF(U15="OK",U4*U52*Constants!$D5*3.6,"N/A")</f>
        <v>794.57833478135603</v>
      </c>
      <c r="V27" s="47">
        <f>IF(V15="OK",V4*V52*Constants!$D5*3.6,"N/A")</f>
        <v>847.55022376677982</v>
      </c>
      <c r="W27" s="47">
        <f>IF(W15="OK",W4*W52*Constants!$D5*3.6,"N/A")</f>
        <v>900.52211275220361</v>
      </c>
    </row>
    <row r="28" spans="1:23" ht="15" customHeight="1" x14ac:dyDescent="0.25">
      <c r="A28" s="210"/>
      <c r="B28" s="56" t="s">
        <v>141</v>
      </c>
      <c r="C28" s="47">
        <f>IF(C15="OK",C27/Constants!$D6,"N/A")</f>
        <v>380.60798870735408</v>
      </c>
      <c r="D28" s="47">
        <f>IF(D15="OK",D27/Constants!$D6,"N/A")</f>
        <v>374.01011234190071</v>
      </c>
      <c r="E28" s="47">
        <f>IF(E15="OK",E27/Constants!$D6,"N/A")</f>
        <v>367.29698252669408</v>
      </c>
      <c r="F28" s="47">
        <f>IF(F15="OK",F27/Constants!$D6,"N/A")</f>
        <v>360.46215761230076</v>
      </c>
      <c r="G28" s="47">
        <f>IF(G15="OK",G27/Constants!$D6,"N/A")</f>
        <v>353.49857639396987</v>
      </c>
      <c r="H28" s="47">
        <f>IF(H15="OK",H27/Constants!$D6,"N/A")</f>
        <v>346.39847139914002</v>
      </c>
      <c r="I28" s="47">
        <f>IF(I15="OK",I27/Constants!$D6,"N/A")</f>
        <v>339.15326592227956</v>
      </c>
      <c r="J28" s="47">
        <f>IF(J15="OK",J27/Constants!$D6,"N/A")</f>
        <v>331.75345092162064</v>
      </c>
      <c r="K28" s="47">
        <f>IF(K15="OK",K27/Constants!$D6,"N/A")</f>
        <v>330.0258317956982</v>
      </c>
      <c r="L28" s="47">
        <f>IF(L15="OK",L27/Constants!$D6,"N/A")</f>
        <v>197.49123488361866</v>
      </c>
      <c r="M28" s="47">
        <f>IF(M15="OK",M27/Constants!$D6,"N/A")</f>
        <v>230.40644069755504</v>
      </c>
      <c r="N28" s="47">
        <f>IF(N15="OK",N27/Constants!$D6,"N/A")</f>
        <v>263.32164651149151</v>
      </c>
      <c r="O28" s="47">
        <f>IF(O15="OK",O27/Constants!$D6,"N/A")</f>
        <v>296.23685232542789</v>
      </c>
      <c r="P28" s="47">
        <f>IF(P15="OK",P27/Constants!$D6,"N/A")</f>
        <v>329.15205813936433</v>
      </c>
      <c r="Q28" s="47">
        <f>IF(Q15="OK",Q27/Constants!$D6,"N/A")</f>
        <v>362.06726395330077</v>
      </c>
      <c r="R28" s="47">
        <f>IF(R15="OK",R27/Constants!$D6,"N/A")</f>
        <v>394.98246976723732</v>
      </c>
      <c r="S28" s="47">
        <f>IF(S15="OK",S27/Constants!$D6,"N/A")</f>
        <v>427.8976755811737</v>
      </c>
      <c r="T28" s="47">
        <f>IF(T15="OK",T27/Constants!$D6,"N/A")</f>
        <v>460.8128813951102</v>
      </c>
      <c r="U28" s="47">
        <f>IF(U15="OK",U27/Constants!$D6,"N/A")</f>
        <v>493.72808720904663</v>
      </c>
      <c r="V28" s="47">
        <f>IF(V15="OK",V27/Constants!$D6,"N/A")</f>
        <v>526.64329302298313</v>
      </c>
      <c r="W28" s="47">
        <f>IF(W15="OK",W27/Constants!$D6,"N/A")</f>
        <v>559.55849883691963</v>
      </c>
    </row>
    <row r="29" spans="1:23" ht="15" customHeight="1" x14ac:dyDescent="0.25">
      <c r="A29" s="210"/>
      <c r="B29" s="56" t="s">
        <v>140</v>
      </c>
      <c r="C29" s="47">
        <f>IF(C15="OK",C27/Constants!$D7,"N/A")</f>
        <v>330.73929966428079</v>
      </c>
      <c r="D29" s="47">
        <f>IF(D15="OK",D27/Constants!$D7,"N/A")</f>
        <v>325.005901855704</v>
      </c>
      <c r="E29" s="47">
        <f>IF(E15="OK",E27/Constants!$D7,"N/A")</f>
        <v>319.17235153749459</v>
      </c>
      <c r="F29" s="47">
        <f>IF(F15="OK",F27/Constants!$D7,"N/A")</f>
        <v>313.23305106933611</v>
      </c>
      <c r="G29" s="47">
        <f>IF(G15="OK",G27/Constants!$D7,"N/A")</f>
        <v>307.18186443206105</v>
      </c>
      <c r="H29" s="47">
        <f>IF(H15="OK",H27/Constants!$D7,"N/A")</f>
        <v>301.01204187655378</v>
      </c>
      <c r="I29" s="47">
        <f>IF(I15="OK",I27/Constants!$D7,"N/A")</f>
        <v>294.71613044947361</v>
      </c>
      <c r="J29" s="47">
        <f>IF(J15="OK",J27/Constants!$D7,"N/A")</f>
        <v>288.28586701944096</v>
      </c>
      <c r="K29" s="47">
        <f>IF(K15="OK",K27/Constants!$D7,"N/A")</f>
        <v>286.78460704396116</v>
      </c>
      <c r="L29" s="47">
        <f>IF(L15="OK",L27/Constants!$D7,"N/A")</f>
        <v>171.61519109748508</v>
      </c>
      <c r="M29" s="47">
        <f>IF(M15="OK",M27/Constants!$D7,"N/A")</f>
        <v>200.21772294706591</v>
      </c>
      <c r="N29" s="47">
        <f>IF(N15="OK",N27/Constants!$D7,"N/A")</f>
        <v>228.82025479664674</v>
      </c>
      <c r="O29" s="47">
        <f>IF(O15="OK",O27/Constants!$D7,"N/A")</f>
        <v>257.42278664622756</v>
      </c>
      <c r="P29" s="47">
        <f>IF(P15="OK",P27/Constants!$D7,"N/A")</f>
        <v>286.02531849580839</v>
      </c>
      <c r="Q29" s="47">
        <f>IF(Q15="OK",Q27/Constants!$D7,"N/A")</f>
        <v>314.62785034538922</v>
      </c>
      <c r="R29" s="47">
        <f>IF(R15="OK",R27/Constants!$D7,"N/A")</f>
        <v>343.23038219497016</v>
      </c>
      <c r="S29" s="47">
        <f>IF(S15="OK",S27/Constants!$D7,"N/A")</f>
        <v>371.83291404455099</v>
      </c>
      <c r="T29" s="47">
        <f>IF(T15="OK",T27/Constants!$D7,"N/A")</f>
        <v>400.43544589413187</v>
      </c>
      <c r="U29" s="47">
        <f>IF(U15="OK",U27/Constants!$D7,"N/A")</f>
        <v>429.03797774371276</v>
      </c>
      <c r="V29" s="47">
        <f>IF(V15="OK",V27/Constants!$D7,"N/A")</f>
        <v>457.64050959329364</v>
      </c>
      <c r="W29" s="47">
        <f>IF(W15="OK",W27/Constants!$D7,"N/A")</f>
        <v>486.24304144287447</v>
      </c>
    </row>
    <row r="30" spans="1:23" ht="15" customHeight="1" x14ac:dyDescent="0.25">
      <c r="A30" s="210" t="s">
        <v>138</v>
      </c>
      <c r="B30" s="56" t="s">
        <v>139</v>
      </c>
      <c r="C30" s="47">
        <f>IF(C15="OK",C27*SQRT(C48/Constants!$L15),"N/A")</f>
        <v>612.52918297824806</v>
      </c>
      <c r="D30" s="47">
        <f>IF(D15="OK",D27*SQRT(D48/Constants!$L15),"N/A")</f>
        <v>558.74122720517164</v>
      </c>
      <c r="E30" s="47">
        <f>IF(E15="OK",E27*SQRT(E48/Constants!$L15),"N/A")</f>
        <v>508.00507455545176</v>
      </c>
      <c r="F30" s="47">
        <f>IF(F15="OK",F27*SQRT(F48/Constants!$L15),"N/A")</f>
        <v>460.24836261745281</v>
      </c>
      <c r="G30" s="47">
        <f>IF(G15="OK",G27*SQRT(G48/Constants!$L15),"N/A")</f>
        <v>415.39799203710851</v>
      </c>
      <c r="H30" s="47">
        <f>IF(H15="OK",H27*SQRT(H48/Constants!$L15),"N/A")</f>
        <v>373.38008092524854</v>
      </c>
      <c r="I30" s="47">
        <f>IF(I15="OK",I27*SQRT(I48/Constants!$L15),"N/A")</f>
        <v>334.11991489232366</v>
      </c>
      <c r="J30" s="47">
        <f>IF(J15="OK",J27*SQRT(J48/Constants!$L15),"N/A")</f>
        <v>297.54189209295424</v>
      </c>
      <c r="K30" s="47">
        <f>IF(K15="OK",K27*SQRT(K48/Constants!$L15),"N/A")</f>
        <v>264.00580688352392</v>
      </c>
      <c r="L30" s="47">
        <f>IF(L15="OK",L27*SQRT(L48/Constants!$L15),"N/A")</f>
        <v>187.94969270665212</v>
      </c>
      <c r="M30" s="47">
        <f>IF(M15="OK",M27*SQRT(M48/Constants!$L15),"N/A")</f>
        <v>219.27464149109412</v>
      </c>
      <c r="N30" s="47">
        <f>IF(N15="OK",N27*SQRT(N48/Constants!$L15),"N/A")</f>
        <v>250.59959027553614</v>
      </c>
      <c r="O30" s="47">
        <f>IF(O15="OK",O27*SQRT(O48/Constants!$L15),"N/A")</f>
        <v>281.92453905997814</v>
      </c>
      <c r="P30" s="47">
        <f>IF(P15="OK",P27*SQRT(P48/Constants!$L15),"N/A")</f>
        <v>313.24948784442017</v>
      </c>
      <c r="Q30" s="47">
        <f>IF(Q15="OK",Q27*SQRT(Q48/Constants!$L15),"N/A")</f>
        <v>344.57443662886214</v>
      </c>
      <c r="R30" s="47">
        <f>IF(R15="OK",R27*SQRT(R48/Constants!$L15),"N/A")</f>
        <v>375.89938541330423</v>
      </c>
      <c r="S30" s="47">
        <f>IF(S15="OK",S27*SQRT(S48/Constants!$L15),"N/A")</f>
        <v>407.22433419774626</v>
      </c>
      <c r="T30" s="47">
        <f>IF(T15="OK",T27*SQRT(T48/Constants!$L15),"N/A")</f>
        <v>438.54928298218829</v>
      </c>
      <c r="U30" s="47">
        <f>IF(U15="OK",U27*SQRT(U48/Constants!$L15),"N/A")</f>
        <v>469.87423176663037</v>
      </c>
      <c r="V30" s="47">
        <f>IF(V15="OK",V27*SQRT(V48/Constants!$L15),"N/A")</f>
        <v>501.1991805510724</v>
      </c>
      <c r="W30" s="47">
        <f>IF(W15="OK",W27*SQRT(W48/Constants!$L15),"N/A")</f>
        <v>532.52412933551443</v>
      </c>
    </row>
    <row r="31" spans="1:23" ht="15" customHeight="1" x14ac:dyDescent="0.25">
      <c r="A31" s="210"/>
      <c r="B31" s="56" t="s">
        <v>141</v>
      </c>
      <c r="C31" s="47">
        <f>IF(C15="OK",C30/Constants!$D6,"N/A")</f>
        <v>380.60798870735408</v>
      </c>
      <c r="D31" s="47">
        <f>IF(D15="OK",D30/Constants!$D6,"N/A")</f>
        <v>347.18570250062857</v>
      </c>
      <c r="E31" s="47">
        <f>IF(E15="OK",E30/Constants!$D6,"N/A")</f>
        <v>315.65971883913676</v>
      </c>
      <c r="F31" s="47">
        <f>IF(F15="OK",F30/Constants!$D6,"N/A")</f>
        <v>285.98507380488746</v>
      </c>
      <c r="G31" s="47">
        <f>IF(G15="OK",G30/Constants!$D6,"N/A")</f>
        <v>258.11634556509267</v>
      </c>
      <c r="H31" s="47">
        <f>IF(H15="OK",H30/Constants!$D6,"N/A")</f>
        <v>232.00762604219392</v>
      </c>
      <c r="I31" s="47">
        <f>IF(I15="OK",I30/Constants!$D6,"N/A")</f>
        <v>207.61248986687968</v>
      </c>
      <c r="J31" s="47">
        <f>IF(J15="OK",J30/Constants!$D6,"N/A")</f>
        <v>184.88396023035114</v>
      </c>
      <c r="K31" s="47">
        <f>IF(K15="OK",K30/Constants!$D6,"N/A")</f>
        <v>164.0456029807946</v>
      </c>
      <c r="L31" s="47">
        <f>IF(L15="OK",L30/Constants!$D6,"N/A")</f>
        <v>116.78652463777297</v>
      </c>
      <c r="M31" s="47">
        <f>IF(M15="OK",M30/Constants!$D6,"N/A")</f>
        <v>136.25094541073511</v>
      </c>
      <c r="N31" s="47">
        <f>IF(N15="OK",N30/Constants!$D6,"N/A")</f>
        <v>155.71536618369728</v>
      </c>
      <c r="O31" s="47">
        <f>IF(O15="OK",O30/Constants!$D6,"N/A")</f>
        <v>175.17978695665943</v>
      </c>
      <c r="P31" s="47">
        <f>IF(P15="OK",P30/Constants!$D6,"N/A")</f>
        <v>194.6442077296216</v>
      </c>
      <c r="Q31" s="47">
        <f>IF(Q15="OK",Q30/Constants!$D6,"N/A")</f>
        <v>214.10862850258374</v>
      </c>
      <c r="R31" s="47">
        <f>IF(R15="OK",R30/Constants!$D6,"N/A")</f>
        <v>233.57304927554594</v>
      </c>
      <c r="S31" s="47">
        <f>IF(S15="OK",S30/Constants!$D6,"N/A")</f>
        <v>253.03747004850811</v>
      </c>
      <c r="T31" s="47">
        <f>IF(T15="OK",T30/Constants!$D6,"N/A")</f>
        <v>272.50189082147028</v>
      </c>
      <c r="U31" s="47">
        <f>IF(U15="OK",U30/Constants!$D6,"N/A")</f>
        <v>291.96631159443245</v>
      </c>
      <c r="V31" s="47">
        <f>IF(V15="OK",V30/Constants!$D6,"N/A")</f>
        <v>311.43073236739463</v>
      </c>
      <c r="W31" s="47">
        <f>IF(W15="OK",W30/Constants!$D6,"N/A")</f>
        <v>330.8951531403568</v>
      </c>
    </row>
    <row r="32" spans="1:23" ht="15" customHeight="1" x14ac:dyDescent="0.25">
      <c r="A32" s="210"/>
      <c r="B32" s="56" t="s">
        <v>140</v>
      </c>
      <c r="C32" s="47">
        <f>IF(C15="OK",C30/Constants!$D7,"N/A")</f>
        <v>330.73929966428079</v>
      </c>
      <c r="D32" s="47">
        <f>IF(D15="OK",D30/Constants!$D7,"N/A")</f>
        <v>301.6961270006326</v>
      </c>
      <c r="E32" s="47">
        <f>IF(E15="OK",E30/Constants!$D7,"N/A")</f>
        <v>274.30079619624826</v>
      </c>
      <c r="F32" s="47">
        <f>IF(F15="OK",F30/Constants!$D7,"N/A")</f>
        <v>248.51423467465054</v>
      </c>
      <c r="G32" s="47">
        <f>IF(G15="OK",G30/Constants!$D7,"N/A")</f>
        <v>224.29697194228319</v>
      </c>
      <c r="H32" s="47">
        <f>IF(H15="OK",H30/Constants!$D7,"N/A")</f>
        <v>201.60911497043656</v>
      </c>
      <c r="I32" s="47">
        <f>IF(I15="OK",I30/Constants!$D7,"N/A")</f>
        <v>180.41032121615748</v>
      </c>
      <c r="J32" s="47">
        <f>IF(J15="OK",J30/Constants!$D7,"N/A")</f>
        <v>160.65976894867939</v>
      </c>
      <c r="K32" s="47">
        <f>IF(K15="OK",K30/Constants!$D7,"N/A")</f>
        <v>142.55173157857664</v>
      </c>
      <c r="L32" s="47">
        <f>IF(L15="OK",L30/Constants!$D7,"N/A")</f>
        <v>101.48471528436939</v>
      </c>
      <c r="M32" s="47">
        <f>IF(M15="OK",M30/Constants!$D7,"N/A")</f>
        <v>118.39883449843094</v>
      </c>
      <c r="N32" s="47">
        <f>IF(N15="OK",N30/Constants!$D7,"N/A")</f>
        <v>135.31295371249252</v>
      </c>
      <c r="O32" s="47">
        <f>IF(O15="OK",O30/Constants!$D7,"N/A")</f>
        <v>152.22707292655406</v>
      </c>
      <c r="P32" s="47">
        <f>IF(P15="OK",P30/Constants!$D7,"N/A")</f>
        <v>169.14119214061563</v>
      </c>
      <c r="Q32" s="47">
        <f>IF(Q15="OK",Q30/Constants!$D7,"N/A")</f>
        <v>186.05531135467717</v>
      </c>
      <c r="R32" s="47">
        <f>IF(R15="OK",R30/Constants!$D7,"N/A")</f>
        <v>202.96943056873877</v>
      </c>
      <c r="S32" s="47">
        <f>IF(S15="OK",S30/Constants!$D7,"N/A")</f>
        <v>219.88354978280034</v>
      </c>
      <c r="T32" s="47">
        <f>IF(T15="OK",T30/Constants!$D7,"N/A")</f>
        <v>236.79766899686192</v>
      </c>
      <c r="U32" s="47">
        <f>IF(U15="OK",U30/Constants!$D7,"N/A")</f>
        <v>253.71178821092352</v>
      </c>
      <c r="V32" s="47">
        <f>IF(V15="OK",V30/Constants!$D7,"N/A")</f>
        <v>270.62590742498509</v>
      </c>
      <c r="W32" s="47">
        <f>IF(W15="OK",W30/Constants!$D7,"N/A")</f>
        <v>287.54002663904663</v>
      </c>
    </row>
    <row r="33" spans="1:23" ht="15" customHeight="1" x14ac:dyDescent="0.25">
      <c r="A33" s="214" t="s">
        <v>74</v>
      </c>
      <c r="B33" s="214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</row>
    <row r="34" spans="1:23" ht="15" customHeight="1" x14ac:dyDescent="0.25">
      <c r="A34" s="210" t="s">
        <v>40</v>
      </c>
      <c r="B34" s="56" t="s">
        <v>123</v>
      </c>
      <c r="C34" s="53" cm="1">
        <f t="array" ref="C34">IF(C15="OK",0.01*INDEX(Constants!$K15:$K22,MIN(MATCH(MAX(Constants!$H15,0.001*C2*Constants!$J10/(C2+Constants!$J10/Constants!$D5)),Constants!$H15:$H22),7))*IF(INDEX(Constants!$I15:$I22,MIN(MATCH(MAX(Constants!$H15,0.001*C2*Constants!$J10/(C2+Constants!$J10/Constants!$D5)),Constants!$H15:$H22),7))+(INDEX(Constants!$I15:$I22,MIN(MATCH(MAX(Constants!$H15,0.001*C2*Constants!$J10/(C2+Constants!$J10/Constants!$D5)),Constants!$H15:$H22),7)+1)-INDEX(Constants!$I15:$I22,MIN(MATCH(MAX(Constants!$H15,0.001*C2*Constants!$J10/(C2+Constants!$J10/Constants!$D5)),Constants!$H15:$H22),7)))*(0.001*C2*Constants!$J10/(C2+Constants!$J10/Constants!$D5)-INDEX(Constants!$H15:$H22,MIN(MATCH(MAX(Constants!$H15,0.001*C2*Constants!$J10/(C2+Constants!$J10/Constants!$D5)),Constants!$H15:$H22),7)))/(INDEX(Constants!$H15:$H22,MIN(MATCH(MAX(Constants!$H15,0.001*C2*Constants!$J10/(C2+Constants!$J10/Constants!$D5)),Constants!$H15:$H22),7)+1)-INDEX(Constants!$H15:$H22,MIN(MATCH(MAX(Constants!$H15,0.001*C2*Constants!$J10/(C2+Constants!$J10/Constants!$D5)),Constants!$H15:$H22),7)))=INDEX(Constants!$I15:$I22,MIN(MATCH(MAX(Constants!$H15,0.001*C2*Constants!$J10/(C2+Constants!$J10/Constants!$D5)),Constants!$H15:$H22),7)),EXP(Constants!$J6*1000*(INDEX(Constants!$H15:$H22,MIN(MATCH(MAX(Constants!$H15,0.001*C2*Constants!$J10/(C2+Constants!$J10/Constants!$D5)),Constants!$H15:$H22),7))-0.001*C2*Constants!$J10/(C2+Constants!$J10/Constants!$D5))/INDEX(Constants!$I15:$I22,MIN(MATCH(MAX(Constants!$H15,0.001*C2*Constants!$J10/(C2+Constants!$J10/Constants!$D5)),Constants!$H15:$H22),7))),POWER((INDEX(Constants!$I15:$I22,MIN(MATCH(MAX(Constants!$H15,0.001*C2*Constants!$J10/(C2+Constants!$J10/Constants!$D5)),Constants!$H15:$H22),7))+(INDEX(Constants!$I15:$I22,MIN(MATCH(MAX(Constants!$H15,0.001*C2*Constants!$J10/(C2+Constants!$J10/Constants!$D5)),Constants!$H15:$H22),7)+1)-INDEX(Constants!$I15:$I22,MIN(MATCH(MAX(Constants!$H15,0.001*C2*Constants!$J10/(C2+Constants!$J10/Constants!$D5)),Constants!$H15:$H22),7)))*(0.001*C2*Constants!$J10/(C2+Constants!$J10/Constants!$D5)-INDEX(Constants!$H15:$H22,MIN(MATCH(MAX(Constants!$H15,0.001*C2*Constants!$J10/(C2+Constants!$J10/Constants!$D5)),Constants!$H15:$H22),7)))/(INDEX(Constants!$H15:$H22,MIN(MATCH(MAX(Constants!$H15,0.001*C2*Constants!$J10/(C2+Constants!$J10/Constants!$D5)),Constants!$H15:$H22),7)+1)-INDEX(Constants!$H15:$H22,MIN(MATCH(MAX(Constants!$H15,0.001*C2*Constants!$J10/(C2+Constants!$J10/Constants!$D5)),Constants!$H15:$H22),7))))/INDEX(Constants!$I15:$I22,MIN(MATCH(MAX(Constants!$H15,0.001*C2*Constants!$J10/(C2+Constants!$J10/Constants!$D5)),Constants!$H15:$H22),7)),Constants!$J6*1000*(INDEX(Constants!$H15:$H22,MIN(MATCH(MAX(Constants!$H15,0.001*C2*Constants!$J10/(C2+Constants!$J10/Constants!$D5)),Constants!$H15:$H22),7))-0.001*C2*Constants!$J10/(C2+Constants!$J10/Constants!$D5))/(INDEX(Constants!$I15:$I22,MIN(MATCH(MAX(Constants!$H15,0.001*C2*Constants!$J10/(C2+Constants!$J10/Constants!$D5)),Constants!$H15:$H22),7))+(INDEX(Constants!$I15:$I22,MIN(MATCH(MAX(Constants!$H15,0.001*C2*Constants!$J10/(C2+Constants!$J10/Constants!$D5)),Constants!$H15:$H22),7)+1)-INDEX(Constants!$I15:$I22,MIN(MATCH(MAX(Constants!$H15,0.001*C2*Constants!$J10/(C2+Constants!$J10/Constants!$D5)),Constants!$H15:$H22),7)))*(0.001*C2*Constants!$J10/(C2+Constants!$J10/Constants!$D5)-INDEX(Constants!$H15:$H22,MIN(MATCH(MAX(Constants!$H15,0.001*C2*Constants!$J10/(C2+Constants!$J10/Constants!$D5)),Constants!$H15:$H22),7)))/(INDEX(Constants!$H15:$H22,MIN(MATCH(MAX(Constants!$H15,0.001*C2*Constants!$J10/(C2+Constants!$J10/Constants!$D5)),Constants!$H15:$H22),7)+1)-INDEX(Constants!$H15:$H22,MIN(MATCH(MAX(Constants!$H15,0.001*C2*Constants!$J10/(C2+Constants!$J10/Constants!$D5)),Constants!$H15:$H22),7)))-INDEX(Constants!$I15:$I22,MIN(MATCH(MAX(Constants!$H15,0.001*C2*Constants!$J10/(C2+Constants!$J10/Constants!$D5)),Constants!$H15:$H22),7))))),"N/A")</f>
        <v>1013.25</v>
      </c>
      <c r="D34" s="53" cm="1">
        <f t="array" ref="D34">IF(D15="OK",0.01*INDEX(Constants!$K15:$K22,MIN(MATCH(MAX(Constants!$H15,0.001*D2*Constants!$J10/(D2+Constants!$J10/Constants!$D5)),Constants!$H15:$H22),7))*IF(INDEX(Constants!$I15:$I22,MIN(MATCH(MAX(Constants!$H15,0.001*D2*Constants!$J10/(D2+Constants!$J10/Constants!$D5)),Constants!$H15:$H22),7))+(INDEX(Constants!$I15:$I22,MIN(MATCH(MAX(Constants!$H15,0.001*D2*Constants!$J10/(D2+Constants!$J10/Constants!$D5)),Constants!$H15:$H22),7)+1)-INDEX(Constants!$I15:$I22,MIN(MATCH(MAX(Constants!$H15,0.001*D2*Constants!$J10/(D2+Constants!$J10/Constants!$D5)),Constants!$H15:$H22),7)))*(0.001*D2*Constants!$J10/(D2+Constants!$J10/Constants!$D5)-INDEX(Constants!$H15:$H22,MIN(MATCH(MAX(Constants!$H15,0.001*D2*Constants!$J10/(D2+Constants!$J10/Constants!$D5)),Constants!$H15:$H22),7)))/(INDEX(Constants!$H15:$H22,MIN(MATCH(MAX(Constants!$H15,0.001*D2*Constants!$J10/(D2+Constants!$J10/Constants!$D5)),Constants!$H15:$H22),7)+1)-INDEX(Constants!$H15:$H22,MIN(MATCH(MAX(Constants!$H15,0.001*D2*Constants!$J10/(D2+Constants!$J10/Constants!$D5)),Constants!$H15:$H22),7)))=INDEX(Constants!$I15:$I22,MIN(MATCH(MAX(Constants!$H15,0.001*D2*Constants!$J10/(D2+Constants!$J10/Constants!$D5)),Constants!$H15:$H22),7)),EXP(Constants!$J6*1000*(INDEX(Constants!$H15:$H22,MIN(MATCH(MAX(Constants!$H15,0.001*D2*Constants!$J10/(D2+Constants!$J10/Constants!$D5)),Constants!$H15:$H22),7))-0.001*D2*Constants!$J10/(D2+Constants!$J10/Constants!$D5))/INDEX(Constants!$I15:$I22,MIN(MATCH(MAX(Constants!$H15,0.001*D2*Constants!$J10/(D2+Constants!$J10/Constants!$D5)),Constants!$H15:$H22),7))),POWER((INDEX(Constants!$I15:$I22,MIN(MATCH(MAX(Constants!$H15,0.001*D2*Constants!$J10/(D2+Constants!$J10/Constants!$D5)),Constants!$H15:$H22),7))+(INDEX(Constants!$I15:$I22,MIN(MATCH(MAX(Constants!$H15,0.001*D2*Constants!$J10/(D2+Constants!$J10/Constants!$D5)),Constants!$H15:$H22),7)+1)-INDEX(Constants!$I15:$I22,MIN(MATCH(MAX(Constants!$H15,0.001*D2*Constants!$J10/(D2+Constants!$J10/Constants!$D5)),Constants!$H15:$H22),7)))*(0.001*D2*Constants!$J10/(D2+Constants!$J10/Constants!$D5)-INDEX(Constants!$H15:$H22,MIN(MATCH(MAX(Constants!$H15,0.001*D2*Constants!$J10/(D2+Constants!$J10/Constants!$D5)),Constants!$H15:$H22),7)))/(INDEX(Constants!$H15:$H22,MIN(MATCH(MAX(Constants!$H15,0.001*D2*Constants!$J10/(D2+Constants!$J10/Constants!$D5)),Constants!$H15:$H22),7)+1)-INDEX(Constants!$H15:$H22,MIN(MATCH(MAX(Constants!$H15,0.001*D2*Constants!$J10/(D2+Constants!$J10/Constants!$D5)),Constants!$H15:$H22),7))))/INDEX(Constants!$I15:$I22,MIN(MATCH(MAX(Constants!$H15,0.001*D2*Constants!$J10/(D2+Constants!$J10/Constants!$D5)),Constants!$H15:$H22),7)),Constants!$J6*1000*(INDEX(Constants!$H15:$H22,MIN(MATCH(MAX(Constants!$H15,0.001*D2*Constants!$J10/(D2+Constants!$J10/Constants!$D5)),Constants!$H15:$H22),7))-0.001*D2*Constants!$J10/(D2+Constants!$J10/Constants!$D5))/(INDEX(Constants!$I15:$I22,MIN(MATCH(MAX(Constants!$H15,0.001*D2*Constants!$J10/(D2+Constants!$J10/Constants!$D5)),Constants!$H15:$H22),7))+(INDEX(Constants!$I15:$I22,MIN(MATCH(MAX(Constants!$H15,0.001*D2*Constants!$J10/(D2+Constants!$J10/Constants!$D5)),Constants!$H15:$H22),7)+1)-INDEX(Constants!$I15:$I22,MIN(MATCH(MAX(Constants!$H15,0.001*D2*Constants!$J10/(D2+Constants!$J10/Constants!$D5)),Constants!$H15:$H22),7)))*(0.001*D2*Constants!$J10/(D2+Constants!$J10/Constants!$D5)-INDEX(Constants!$H15:$H22,MIN(MATCH(MAX(Constants!$H15,0.001*D2*Constants!$J10/(D2+Constants!$J10/Constants!$D5)),Constants!$H15:$H22),7)))/(INDEX(Constants!$H15:$H22,MIN(MATCH(MAX(Constants!$H15,0.001*D2*Constants!$J10/(D2+Constants!$J10/Constants!$D5)),Constants!$H15:$H22),7)+1)-INDEX(Constants!$H15:$H22,MIN(MATCH(MAX(Constants!$H15,0.001*D2*Constants!$J10/(D2+Constants!$J10/Constants!$D5)),Constants!$H15:$H22),7)))-INDEX(Constants!$I15:$I22,MIN(MATCH(MAX(Constants!$H15,0.001*D2*Constants!$J10/(D2+Constants!$J10/Constants!$D5)),Constants!$H15:$H22),7))))),"N/A")</f>
        <v>843.11046020493393</v>
      </c>
      <c r="E34" s="53" cm="1">
        <f t="array" ref="E34">IF(E15="OK",0.01*INDEX(Constants!$K15:$K22,MIN(MATCH(MAX(Constants!$H15,0.001*E2*Constants!$J10/(E2+Constants!$J10/Constants!$D5)),Constants!$H15:$H22),7))*IF(INDEX(Constants!$I15:$I22,MIN(MATCH(MAX(Constants!$H15,0.001*E2*Constants!$J10/(E2+Constants!$J10/Constants!$D5)),Constants!$H15:$H22),7))+(INDEX(Constants!$I15:$I22,MIN(MATCH(MAX(Constants!$H15,0.001*E2*Constants!$J10/(E2+Constants!$J10/Constants!$D5)),Constants!$H15:$H22),7)+1)-INDEX(Constants!$I15:$I22,MIN(MATCH(MAX(Constants!$H15,0.001*E2*Constants!$J10/(E2+Constants!$J10/Constants!$D5)),Constants!$H15:$H22),7)))*(0.001*E2*Constants!$J10/(E2+Constants!$J10/Constants!$D5)-INDEX(Constants!$H15:$H22,MIN(MATCH(MAX(Constants!$H15,0.001*E2*Constants!$J10/(E2+Constants!$J10/Constants!$D5)),Constants!$H15:$H22),7)))/(INDEX(Constants!$H15:$H22,MIN(MATCH(MAX(Constants!$H15,0.001*E2*Constants!$J10/(E2+Constants!$J10/Constants!$D5)),Constants!$H15:$H22),7)+1)-INDEX(Constants!$H15:$H22,MIN(MATCH(MAX(Constants!$H15,0.001*E2*Constants!$J10/(E2+Constants!$J10/Constants!$D5)),Constants!$H15:$H22),7)))=INDEX(Constants!$I15:$I22,MIN(MATCH(MAX(Constants!$H15,0.001*E2*Constants!$J10/(E2+Constants!$J10/Constants!$D5)),Constants!$H15:$H22),7)),EXP(Constants!$J6*1000*(INDEX(Constants!$H15:$H22,MIN(MATCH(MAX(Constants!$H15,0.001*E2*Constants!$J10/(E2+Constants!$J10/Constants!$D5)),Constants!$H15:$H22),7))-0.001*E2*Constants!$J10/(E2+Constants!$J10/Constants!$D5))/INDEX(Constants!$I15:$I22,MIN(MATCH(MAX(Constants!$H15,0.001*E2*Constants!$J10/(E2+Constants!$J10/Constants!$D5)),Constants!$H15:$H22),7))),POWER((INDEX(Constants!$I15:$I22,MIN(MATCH(MAX(Constants!$H15,0.001*E2*Constants!$J10/(E2+Constants!$J10/Constants!$D5)),Constants!$H15:$H22),7))+(INDEX(Constants!$I15:$I22,MIN(MATCH(MAX(Constants!$H15,0.001*E2*Constants!$J10/(E2+Constants!$J10/Constants!$D5)),Constants!$H15:$H22),7)+1)-INDEX(Constants!$I15:$I22,MIN(MATCH(MAX(Constants!$H15,0.001*E2*Constants!$J10/(E2+Constants!$J10/Constants!$D5)),Constants!$H15:$H22),7)))*(0.001*E2*Constants!$J10/(E2+Constants!$J10/Constants!$D5)-INDEX(Constants!$H15:$H22,MIN(MATCH(MAX(Constants!$H15,0.001*E2*Constants!$J10/(E2+Constants!$J10/Constants!$D5)),Constants!$H15:$H22),7)))/(INDEX(Constants!$H15:$H22,MIN(MATCH(MAX(Constants!$H15,0.001*E2*Constants!$J10/(E2+Constants!$J10/Constants!$D5)),Constants!$H15:$H22),7)+1)-INDEX(Constants!$H15:$H22,MIN(MATCH(MAX(Constants!$H15,0.001*E2*Constants!$J10/(E2+Constants!$J10/Constants!$D5)),Constants!$H15:$H22),7))))/INDEX(Constants!$I15:$I22,MIN(MATCH(MAX(Constants!$H15,0.001*E2*Constants!$J10/(E2+Constants!$J10/Constants!$D5)),Constants!$H15:$H22),7)),Constants!$J6*1000*(INDEX(Constants!$H15:$H22,MIN(MATCH(MAX(Constants!$H15,0.001*E2*Constants!$J10/(E2+Constants!$J10/Constants!$D5)),Constants!$H15:$H22),7))-0.001*E2*Constants!$J10/(E2+Constants!$J10/Constants!$D5))/(INDEX(Constants!$I15:$I22,MIN(MATCH(MAX(Constants!$H15,0.001*E2*Constants!$J10/(E2+Constants!$J10/Constants!$D5)),Constants!$H15:$H22),7))+(INDEX(Constants!$I15:$I22,MIN(MATCH(MAX(Constants!$H15,0.001*E2*Constants!$J10/(E2+Constants!$J10/Constants!$D5)),Constants!$H15:$H22),7)+1)-INDEX(Constants!$I15:$I22,MIN(MATCH(MAX(Constants!$H15,0.001*E2*Constants!$J10/(E2+Constants!$J10/Constants!$D5)),Constants!$H15:$H22),7)))*(0.001*E2*Constants!$J10/(E2+Constants!$J10/Constants!$D5)-INDEX(Constants!$H15:$H22,MIN(MATCH(MAX(Constants!$H15,0.001*E2*Constants!$J10/(E2+Constants!$J10/Constants!$D5)),Constants!$H15:$H22),7)))/(INDEX(Constants!$H15:$H22,MIN(MATCH(MAX(Constants!$H15,0.001*E2*Constants!$J10/(E2+Constants!$J10/Constants!$D5)),Constants!$H15:$H22),7)+1)-INDEX(Constants!$H15:$H22,MIN(MATCH(MAX(Constants!$H15,0.001*E2*Constants!$J10/(E2+Constants!$J10/Constants!$D5)),Constants!$H15:$H22),7)))-INDEX(Constants!$I15:$I22,MIN(MATCH(MAX(Constants!$H15,0.001*E2*Constants!$J10/(E2+Constants!$J10/Constants!$D5)),Constants!$H15:$H22),7))))),"N/A")</f>
        <v>696.94602253805203</v>
      </c>
      <c r="F34" s="53" cm="1">
        <f t="array" ref="F34">IF(F15="OK",0.01*INDEX(Constants!$K15:$K22,MIN(MATCH(MAX(Constants!$H15,0.001*F2*Constants!$J10/(F2+Constants!$J10/Constants!$D5)),Constants!$H15:$H22),7))*IF(INDEX(Constants!$I15:$I22,MIN(MATCH(MAX(Constants!$H15,0.001*F2*Constants!$J10/(F2+Constants!$J10/Constants!$D5)),Constants!$H15:$H22),7))+(INDEX(Constants!$I15:$I22,MIN(MATCH(MAX(Constants!$H15,0.001*F2*Constants!$J10/(F2+Constants!$J10/Constants!$D5)),Constants!$H15:$H22),7)+1)-INDEX(Constants!$I15:$I22,MIN(MATCH(MAX(Constants!$H15,0.001*F2*Constants!$J10/(F2+Constants!$J10/Constants!$D5)),Constants!$H15:$H22),7)))*(0.001*F2*Constants!$J10/(F2+Constants!$J10/Constants!$D5)-INDEX(Constants!$H15:$H22,MIN(MATCH(MAX(Constants!$H15,0.001*F2*Constants!$J10/(F2+Constants!$J10/Constants!$D5)),Constants!$H15:$H22),7)))/(INDEX(Constants!$H15:$H22,MIN(MATCH(MAX(Constants!$H15,0.001*F2*Constants!$J10/(F2+Constants!$J10/Constants!$D5)),Constants!$H15:$H22),7)+1)-INDEX(Constants!$H15:$H22,MIN(MATCH(MAX(Constants!$H15,0.001*F2*Constants!$J10/(F2+Constants!$J10/Constants!$D5)),Constants!$H15:$H22),7)))=INDEX(Constants!$I15:$I22,MIN(MATCH(MAX(Constants!$H15,0.001*F2*Constants!$J10/(F2+Constants!$J10/Constants!$D5)),Constants!$H15:$H22),7)),EXP(Constants!$J6*1000*(INDEX(Constants!$H15:$H22,MIN(MATCH(MAX(Constants!$H15,0.001*F2*Constants!$J10/(F2+Constants!$J10/Constants!$D5)),Constants!$H15:$H22),7))-0.001*F2*Constants!$J10/(F2+Constants!$J10/Constants!$D5))/INDEX(Constants!$I15:$I22,MIN(MATCH(MAX(Constants!$H15,0.001*F2*Constants!$J10/(F2+Constants!$J10/Constants!$D5)),Constants!$H15:$H22),7))),POWER((INDEX(Constants!$I15:$I22,MIN(MATCH(MAX(Constants!$H15,0.001*F2*Constants!$J10/(F2+Constants!$J10/Constants!$D5)),Constants!$H15:$H22),7))+(INDEX(Constants!$I15:$I22,MIN(MATCH(MAX(Constants!$H15,0.001*F2*Constants!$J10/(F2+Constants!$J10/Constants!$D5)),Constants!$H15:$H22),7)+1)-INDEX(Constants!$I15:$I22,MIN(MATCH(MAX(Constants!$H15,0.001*F2*Constants!$J10/(F2+Constants!$J10/Constants!$D5)),Constants!$H15:$H22),7)))*(0.001*F2*Constants!$J10/(F2+Constants!$J10/Constants!$D5)-INDEX(Constants!$H15:$H22,MIN(MATCH(MAX(Constants!$H15,0.001*F2*Constants!$J10/(F2+Constants!$J10/Constants!$D5)),Constants!$H15:$H22),7)))/(INDEX(Constants!$H15:$H22,MIN(MATCH(MAX(Constants!$H15,0.001*F2*Constants!$J10/(F2+Constants!$J10/Constants!$D5)),Constants!$H15:$H22),7)+1)-INDEX(Constants!$H15:$H22,MIN(MATCH(MAX(Constants!$H15,0.001*F2*Constants!$J10/(F2+Constants!$J10/Constants!$D5)),Constants!$H15:$H22),7))))/INDEX(Constants!$I15:$I22,MIN(MATCH(MAX(Constants!$H15,0.001*F2*Constants!$J10/(F2+Constants!$J10/Constants!$D5)),Constants!$H15:$H22),7)),Constants!$J6*1000*(INDEX(Constants!$H15:$H22,MIN(MATCH(MAX(Constants!$H15,0.001*F2*Constants!$J10/(F2+Constants!$J10/Constants!$D5)),Constants!$H15:$H22),7))-0.001*F2*Constants!$J10/(F2+Constants!$J10/Constants!$D5))/(INDEX(Constants!$I15:$I22,MIN(MATCH(MAX(Constants!$H15,0.001*F2*Constants!$J10/(F2+Constants!$J10/Constants!$D5)),Constants!$H15:$H22),7))+(INDEX(Constants!$I15:$I22,MIN(MATCH(MAX(Constants!$H15,0.001*F2*Constants!$J10/(F2+Constants!$J10/Constants!$D5)),Constants!$H15:$H22),7)+1)-INDEX(Constants!$I15:$I22,MIN(MATCH(MAX(Constants!$H15,0.001*F2*Constants!$J10/(F2+Constants!$J10/Constants!$D5)),Constants!$H15:$H22),7)))*(0.001*F2*Constants!$J10/(F2+Constants!$J10/Constants!$D5)-INDEX(Constants!$H15:$H22,MIN(MATCH(MAX(Constants!$H15,0.001*F2*Constants!$J10/(F2+Constants!$J10/Constants!$D5)),Constants!$H15:$H22),7)))/(INDEX(Constants!$H15:$H22,MIN(MATCH(MAX(Constants!$H15,0.001*F2*Constants!$J10/(F2+Constants!$J10/Constants!$D5)),Constants!$H15:$H22),7)+1)-INDEX(Constants!$H15:$H22,MIN(MATCH(MAX(Constants!$H15,0.001*F2*Constants!$J10/(F2+Constants!$J10/Constants!$D5)),Constants!$H15:$H22),7)))-INDEX(Constants!$I15:$I22,MIN(MATCH(MAX(Constants!$H15,0.001*F2*Constants!$J10/(F2+Constants!$J10/Constants!$D5)),Constants!$H15:$H22),7))))),"N/A")</f>
        <v>572.06785765598954</v>
      </c>
      <c r="G34" s="53" cm="1">
        <f t="array" ref="G34">IF(G15="OK",0.01*INDEX(Constants!$K15:$K22,MIN(MATCH(MAX(Constants!$H15,0.001*G2*Constants!$J10/(G2+Constants!$J10/Constants!$D5)),Constants!$H15:$H22),7))*IF(INDEX(Constants!$I15:$I22,MIN(MATCH(MAX(Constants!$H15,0.001*G2*Constants!$J10/(G2+Constants!$J10/Constants!$D5)),Constants!$H15:$H22),7))+(INDEX(Constants!$I15:$I22,MIN(MATCH(MAX(Constants!$H15,0.001*G2*Constants!$J10/(G2+Constants!$J10/Constants!$D5)),Constants!$H15:$H22),7)+1)-INDEX(Constants!$I15:$I22,MIN(MATCH(MAX(Constants!$H15,0.001*G2*Constants!$J10/(G2+Constants!$J10/Constants!$D5)),Constants!$H15:$H22),7)))*(0.001*G2*Constants!$J10/(G2+Constants!$J10/Constants!$D5)-INDEX(Constants!$H15:$H22,MIN(MATCH(MAX(Constants!$H15,0.001*G2*Constants!$J10/(G2+Constants!$J10/Constants!$D5)),Constants!$H15:$H22),7)))/(INDEX(Constants!$H15:$H22,MIN(MATCH(MAX(Constants!$H15,0.001*G2*Constants!$J10/(G2+Constants!$J10/Constants!$D5)),Constants!$H15:$H22),7)+1)-INDEX(Constants!$H15:$H22,MIN(MATCH(MAX(Constants!$H15,0.001*G2*Constants!$J10/(G2+Constants!$J10/Constants!$D5)),Constants!$H15:$H22),7)))=INDEX(Constants!$I15:$I22,MIN(MATCH(MAX(Constants!$H15,0.001*G2*Constants!$J10/(G2+Constants!$J10/Constants!$D5)),Constants!$H15:$H22),7)),EXP(Constants!$J6*1000*(INDEX(Constants!$H15:$H22,MIN(MATCH(MAX(Constants!$H15,0.001*G2*Constants!$J10/(G2+Constants!$J10/Constants!$D5)),Constants!$H15:$H22),7))-0.001*G2*Constants!$J10/(G2+Constants!$J10/Constants!$D5))/INDEX(Constants!$I15:$I22,MIN(MATCH(MAX(Constants!$H15,0.001*G2*Constants!$J10/(G2+Constants!$J10/Constants!$D5)),Constants!$H15:$H22),7))),POWER((INDEX(Constants!$I15:$I22,MIN(MATCH(MAX(Constants!$H15,0.001*G2*Constants!$J10/(G2+Constants!$J10/Constants!$D5)),Constants!$H15:$H22),7))+(INDEX(Constants!$I15:$I22,MIN(MATCH(MAX(Constants!$H15,0.001*G2*Constants!$J10/(G2+Constants!$J10/Constants!$D5)),Constants!$H15:$H22),7)+1)-INDEX(Constants!$I15:$I22,MIN(MATCH(MAX(Constants!$H15,0.001*G2*Constants!$J10/(G2+Constants!$J10/Constants!$D5)),Constants!$H15:$H22),7)))*(0.001*G2*Constants!$J10/(G2+Constants!$J10/Constants!$D5)-INDEX(Constants!$H15:$H22,MIN(MATCH(MAX(Constants!$H15,0.001*G2*Constants!$J10/(G2+Constants!$J10/Constants!$D5)),Constants!$H15:$H22),7)))/(INDEX(Constants!$H15:$H22,MIN(MATCH(MAX(Constants!$H15,0.001*G2*Constants!$J10/(G2+Constants!$J10/Constants!$D5)),Constants!$H15:$H22),7)+1)-INDEX(Constants!$H15:$H22,MIN(MATCH(MAX(Constants!$H15,0.001*G2*Constants!$J10/(G2+Constants!$J10/Constants!$D5)),Constants!$H15:$H22),7))))/INDEX(Constants!$I15:$I22,MIN(MATCH(MAX(Constants!$H15,0.001*G2*Constants!$J10/(G2+Constants!$J10/Constants!$D5)),Constants!$H15:$H22),7)),Constants!$J6*1000*(INDEX(Constants!$H15:$H22,MIN(MATCH(MAX(Constants!$H15,0.001*G2*Constants!$J10/(G2+Constants!$J10/Constants!$D5)),Constants!$H15:$H22),7))-0.001*G2*Constants!$J10/(G2+Constants!$J10/Constants!$D5))/(INDEX(Constants!$I15:$I22,MIN(MATCH(MAX(Constants!$H15,0.001*G2*Constants!$J10/(G2+Constants!$J10/Constants!$D5)),Constants!$H15:$H22),7))+(INDEX(Constants!$I15:$I22,MIN(MATCH(MAX(Constants!$H15,0.001*G2*Constants!$J10/(G2+Constants!$J10/Constants!$D5)),Constants!$H15:$H22),7)+1)-INDEX(Constants!$I15:$I22,MIN(MATCH(MAX(Constants!$H15,0.001*G2*Constants!$J10/(G2+Constants!$J10/Constants!$D5)),Constants!$H15:$H22),7)))*(0.001*G2*Constants!$J10/(G2+Constants!$J10/Constants!$D5)-INDEX(Constants!$H15:$H22,MIN(MATCH(MAX(Constants!$H15,0.001*G2*Constants!$J10/(G2+Constants!$J10/Constants!$D5)),Constants!$H15:$H22),7)))/(INDEX(Constants!$H15:$H22,MIN(MATCH(MAX(Constants!$H15,0.001*G2*Constants!$J10/(G2+Constants!$J10/Constants!$D5)),Constants!$H15:$H22),7)+1)-INDEX(Constants!$H15:$H22,MIN(MATCH(MAX(Constants!$H15,0.001*G2*Constants!$J10/(G2+Constants!$J10/Constants!$D5)),Constants!$H15:$H22),7)))-INDEX(Constants!$I15:$I22,MIN(MATCH(MAX(Constants!$H15,0.001*G2*Constants!$J10/(G2+Constants!$J10/Constants!$D5)),Constants!$H15:$H22),7))))),"N/A")</f>
        <v>466.00634356451855</v>
      </c>
      <c r="H34" s="53" cm="1">
        <f t="array" ref="H34">IF(H15="OK",0.01*INDEX(Constants!$K15:$K22,MIN(MATCH(MAX(Constants!$H15,0.001*H2*Constants!$J10/(H2+Constants!$J10/Constants!$D5)),Constants!$H15:$H22),7))*IF(INDEX(Constants!$I15:$I22,MIN(MATCH(MAX(Constants!$H15,0.001*H2*Constants!$J10/(H2+Constants!$J10/Constants!$D5)),Constants!$H15:$H22),7))+(INDEX(Constants!$I15:$I22,MIN(MATCH(MAX(Constants!$H15,0.001*H2*Constants!$J10/(H2+Constants!$J10/Constants!$D5)),Constants!$H15:$H22),7)+1)-INDEX(Constants!$I15:$I22,MIN(MATCH(MAX(Constants!$H15,0.001*H2*Constants!$J10/(H2+Constants!$J10/Constants!$D5)),Constants!$H15:$H22),7)))*(0.001*H2*Constants!$J10/(H2+Constants!$J10/Constants!$D5)-INDEX(Constants!$H15:$H22,MIN(MATCH(MAX(Constants!$H15,0.001*H2*Constants!$J10/(H2+Constants!$J10/Constants!$D5)),Constants!$H15:$H22),7)))/(INDEX(Constants!$H15:$H22,MIN(MATCH(MAX(Constants!$H15,0.001*H2*Constants!$J10/(H2+Constants!$J10/Constants!$D5)),Constants!$H15:$H22),7)+1)-INDEX(Constants!$H15:$H22,MIN(MATCH(MAX(Constants!$H15,0.001*H2*Constants!$J10/(H2+Constants!$J10/Constants!$D5)),Constants!$H15:$H22),7)))=INDEX(Constants!$I15:$I22,MIN(MATCH(MAX(Constants!$H15,0.001*H2*Constants!$J10/(H2+Constants!$J10/Constants!$D5)),Constants!$H15:$H22),7)),EXP(Constants!$J6*1000*(INDEX(Constants!$H15:$H22,MIN(MATCH(MAX(Constants!$H15,0.001*H2*Constants!$J10/(H2+Constants!$J10/Constants!$D5)),Constants!$H15:$H22),7))-0.001*H2*Constants!$J10/(H2+Constants!$J10/Constants!$D5))/INDEX(Constants!$I15:$I22,MIN(MATCH(MAX(Constants!$H15,0.001*H2*Constants!$J10/(H2+Constants!$J10/Constants!$D5)),Constants!$H15:$H22),7))),POWER((INDEX(Constants!$I15:$I22,MIN(MATCH(MAX(Constants!$H15,0.001*H2*Constants!$J10/(H2+Constants!$J10/Constants!$D5)),Constants!$H15:$H22),7))+(INDEX(Constants!$I15:$I22,MIN(MATCH(MAX(Constants!$H15,0.001*H2*Constants!$J10/(H2+Constants!$J10/Constants!$D5)),Constants!$H15:$H22),7)+1)-INDEX(Constants!$I15:$I22,MIN(MATCH(MAX(Constants!$H15,0.001*H2*Constants!$J10/(H2+Constants!$J10/Constants!$D5)),Constants!$H15:$H22),7)))*(0.001*H2*Constants!$J10/(H2+Constants!$J10/Constants!$D5)-INDEX(Constants!$H15:$H22,MIN(MATCH(MAX(Constants!$H15,0.001*H2*Constants!$J10/(H2+Constants!$J10/Constants!$D5)),Constants!$H15:$H22),7)))/(INDEX(Constants!$H15:$H22,MIN(MATCH(MAX(Constants!$H15,0.001*H2*Constants!$J10/(H2+Constants!$J10/Constants!$D5)),Constants!$H15:$H22),7)+1)-INDEX(Constants!$H15:$H22,MIN(MATCH(MAX(Constants!$H15,0.001*H2*Constants!$J10/(H2+Constants!$J10/Constants!$D5)),Constants!$H15:$H22),7))))/INDEX(Constants!$I15:$I22,MIN(MATCH(MAX(Constants!$H15,0.001*H2*Constants!$J10/(H2+Constants!$J10/Constants!$D5)),Constants!$H15:$H22),7)),Constants!$J6*1000*(INDEX(Constants!$H15:$H22,MIN(MATCH(MAX(Constants!$H15,0.001*H2*Constants!$J10/(H2+Constants!$J10/Constants!$D5)),Constants!$H15:$H22),7))-0.001*H2*Constants!$J10/(H2+Constants!$J10/Constants!$D5))/(INDEX(Constants!$I15:$I22,MIN(MATCH(MAX(Constants!$H15,0.001*H2*Constants!$J10/(H2+Constants!$J10/Constants!$D5)),Constants!$H15:$H22),7))+(INDEX(Constants!$I15:$I22,MIN(MATCH(MAX(Constants!$H15,0.001*H2*Constants!$J10/(H2+Constants!$J10/Constants!$D5)),Constants!$H15:$H22),7)+1)-INDEX(Constants!$I15:$I22,MIN(MATCH(MAX(Constants!$H15,0.001*H2*Constants!$J10/(H2+Constants!$J10/Constants!$D5)),Constants!$H15:$H22),7)))*(0.001*H2*Constants!$J10/(H2+Constants!$J10/Constants!$D5)-INDEX(Constants!$H15:$H22,MIN(MATCH(MAX(Constants!$H15,0.001*H2*Constants!$J10/(H2+Constants!$J10/Constants!$D5)),Constants!$H15:$H22),7)))/(INDEX(Constants!$H15:$H22,MIN(MATCH(MAX(Constants!$H15,0.001*H2*Constants!$J10/(H2+Constants!$J10/Constants!$D5)),Constants!$H15:$H22),7)+1)-INDEX(Constants!$H15:$H22,MIN(MATCH(MAX(Constants!$H15,0.001*H2*Constants!$J10/(H2+Constants!$J10/Constants!$D5)),Constants!$H15:$H22),7)))-INDEX(Constants!$I15:$I22,MIN(MATCH(MAX(Constants!$H15,0.001*H2*Constants!$J10/(H2+Constants!$J10/Constants!$D5)),Constants!$H15:$H22),7))))),"N/A")</f>
        <v>376.50030625857107</v>
      </c>
      <c r="I34" s="53" cm="1">
        <f t="array" ref="I34">IF(I15="OK",0.01*INDEX(Constants!$K15:$K22,MIN(MATCH(MAX(Constants!$H15,0.001*I2*Constants!$J10/(I2+Constants!$J10/Constants!$D5)),Constants!$H15:$H22),7))*IF(INDEX(Constants!$I15:$I22,MIN(MATCH(MAX(Constants!$H15,0.001*I2*Constants!$J10/(I2+Constants!$J10/Constants!$D5)),Constants!$H15:$H22),7))+(INDEX(Constants!$I15:$I22,MIN(MATCH(MAX(Constants!$H15,0.001*I2*Constants!$J10/(I2+Constants!$J10/Constants!$D5)),Constants!$H15:$H22),7)+1)-INDEX(Constants!$I15:$I22,MIN(MATCH(MAX(Constants!$H15,0.001*I2*Constants!$J10/(I2+Constants!$J10/Constants!$D5)),Constants!$H15:$H22),7)))*(0.001*I2*Constants!$J10/(I2+Constants!$J10/Constants!$D5)-INDEX(Constants!$H15:$H22,MIN(MATCH(MAX(Constants!$H15,0.001*I2*Constants!$J10/(I2+Constants!$J10/Constants!$D5)),Constants!$H15:$H22),7)))/(INDEX(Constants!$H15:$H22,MIN(MATCH(MAX(Constants!$H15,0.001*I2*Constants!$J10/(I2+Constants!$J10/Constants!$D5)),Constants!$H15:$H22),7)+1)-INDEX(Constants!$H15:$H22,MIN(MATCH(MAX(Constants!$H15,0.001*I2*Constants!$J10/(I2+Constants!$J10/Constants!$D5)),Constants!$H15:$H22),7)))=INDEX(Constants!$I15:$I22,MIN(MATCH(MAX(Constants!$H15,0.001*I2*Constants!$J10/(I2+Constants!$J10/Constants!$D5)),Constants!$H15:$H22),7)),EXP(Constants!$J6*1000*(INDEX(Constants!$H15:$H22,MIN(MATCH(MAX(Constants!$H15,0.001*I2*Constants!$J10/(I2+Constants!$J10/Constants!$D5)),Constants!$H15:$H22),7))-0.001*I2*Constants!$J10/(I2+Constants!$J10/Constants!$D5))/INDEX(Constants!$I15:$I22,MIN(MATCH(MAX(Constants!$H15,0.001*I2*Constants!$J10/(I2+Constants!$J10/Constants!$D5)),Constants!$H15:$H22),7))),POWER((INDEX(Constants!$I15:$I22,MIN(MATCH(MAX(Constants!$H15,0.001*I2*Constants!$J10/(I2+Constants!$J10/Constants!$D5)),Constants!$H15:$H22),7))+(INDEX(Constants!$I15:$I22,MIN(MATCH(MAX(Constants!$H15,0.001*I2*Constants!$J10/(I2+Constants!$J10/Constants!$D5)),Constants!$H15:$H22),7)+1)-INDEX(Constants!$I15:$I22,MIN(MATCH(MAX(Constants!$H15,0.001*I2*Constants!$J10/(I2+Constants!$J10/Constants!$D5)),Constants!$H15:$H22),7)))*(0.001*I2*Constants!$J10/(I2+Constants!$J10/Constants!$D5)-INDEX(Constants!$H15:$H22,MIN(MATCH(MAX(Constants!$H15,0.001*I2*Constants!$J10/(I2+Constants!$J10/Constants!$D5)),Constants!$H15:$H22),7)))/(INDEX(Constants!$H15:$H22,MIN(MATCH(MAX(Constants!$H15,0.001*I2*Constants!$J10/(I2+Constants!$J10/Constants!$D5)),Constants!$H15:$H22),7)+1)-INDEX(Constants!$H15:$H22,MIN(MATCH(MAX(Constants!$H15,0.001*I2*Constants!$J10/(I2+Constants!$J10/Constants!$D5)),Constants!$H15:$H22),7))))/INDEX(Constants!$I15:$I22,MIN(MATCH(MAX(Constants!$H15,0.001*I2*Constants!$J10/(I2+Constants!$J10/Constants!$D5)),Constants!$H15:$H22),7)),Constants!$J6*1000*(INDEX(Constants!$H15:$H22,MIN(MATCH(MAX(Constants!$H15,0.001*I2*Constants!$J10/(I2+Constants!$J10/Constants!$D5)),Constants!$H15:$H22),7))-0.001*I2*Constants!$J10/(I2+Constants!$J10/Constants!$D5))/(INDEX(Constants!$I15:$I22,MIN(MATCH(MAX(Constants!$H15,0.001*I2*Constants!$J10/(I2+Constants!$J10/Constants!$D5)),Constants!$H15:$H22),7))+(INDEX(Constants!$I15:$I22,MIN(MATCH(MAX(Constants!$H15,0.001*I2*Constants!$J10/(I2+Constants!$J10/Constants!$D5)),Constants!$H15:$H22),7)+1)-INDEX(Constants!$I15:$I22,MIN(MATCH(MAX(Constants!$H15,0.001*I2*Constants!$J10/(I2+Constants!$J10/Constants!$D5)),Constants!$H15:$H22),7)))*(0.001*I2*Constants!$J10/(I2+Constants!$J10/Constants!$D5)-INDEX(Constants!$H15:$H22,MIN(MATCH(MAX(Constants!$H15,0.001*I2*Constants!$J10/(I2+Constants!$J10/Constants!$D5)),Constants!$H15:$H22),7)))/(INDEX(Constants!$H15:$H22,MIN(MATCH(MAX(Constants!$H15,0.001*I2*Constants!$J10/(I2+Constants!$J10/Constants!$D5)),Constants!$H15:$H22),7)+1)-INDEX(Constants!$H15:$H22,MIN(MATCH(MAX(Constants!$H15,0.001*I2*Constants!$J10/(I2+Constants!$J10/Constants!$D5)),Constants!$H15:$H22),7)))-INDEX(Constants!$I15:$I22,MIN(MATCH(MAX(Constants!$H15,0.001*I2*Constants!$J10/(I2+Constants!$J10/Constants!$D5)),Constants!$H15:$H22),7))))),"N/A")</f>
        <v>301.48642850832391</v>
      </c>
      <c r="J34" s="53" cm="1">
        <f t="array" ref="J34">IF(J15="OK",0.01*INDEX(Constants!$K15:$K22,MIN(MATCH(MAX(Constants!$H15,0.001*J2*Constants!$J10/(J2+Constants!$J10/Constants!$D5)),Constants!$H15:$H22),7))*IF(INDEX(Constants!$I15:$I22,MIN(MATCH(MAX(Constants!$H15,0.001*J2*Constants!$J10/(J2+Constants!$J10/Constants!$D5)),Constants!$H15:$H22),7))+(INDEX(Constants!$I15:$I22,MIN(MATCH(MAX(Constants!$H15,0.001*J2*Constants!$J10/(J2+Constants!$J10/Constants!$D5)),Constants!$H15:$H22),7)+1)-INDEX(Constants!$I15:$I22,MIN(MATCH(MAX(Constants!$H15,0.001*J2*Constants!$J10/(J2+Constants!$J10/Constants!$D5)),Constants!$H15:$H22),7)))*(0.001*J2*Constants!$J10/(J2+Constants!$J10/Constants!$D5)-INDEX(Constants!$H15:$H22,MIN(MATCH(MAX(Constants!$H15,0.001*J2*Constants!$J10/(J2+Constants!$J10/Constants!$D5)),Constants!$H15:$H22),7)))/(INDEX(Constants!$H15:$H22,MIN(MATCH(MAX(Constants!$H15,0.001*J2*Constants!$J10/(J2+Constants!$J10/Constants!$D5)),Constants!$H15:$H22),7)+1)-INDEX(Constants!$H15:$H22,MIN(MATCH(MAX(Constants!$H15,0.001*J2*Constants!$J10/(J2+Constants!$J10/Constants!$D5)),Constants!$H15:$H22),7)))=INDEX(Constants!$I15:$I22,MIN(MATCH(MAX(Constants!$H15,0.001*J2*Constants!$J10/(J2+Constants!$J10/Constants!$D5)),Constants!$H15:$H22),7)),EXP(Constants!$J6*1000*(INDEX(Constants!$H15:$H22,MIN(MATCH(MAX(Constants!$H15,0.001*J2*Constants!$J10/(J2+Constants!$J10/Constants!$D5)),Constants!$H15:$H22),7))-0.001*J2*Constants!$J10/(J2+Constants!$J10/Constants!$D5))/INDEX(Constants!$I15:$I22,MIN(MATCH(MAX(Constants!$H15,0.001*J2*Constants!$J10/(J2+Constants!$J10/Constants!$D5)),Constants!$H15:$H22),7))),POWER((INDEX(Constants!$I15:$I22,MIN(MATCH(MAX(Constants!$H15,0.001*J2*Constants!$J10/(J2+Constants!$J10/Constants!$D5)),Constants!$H15:$H22),7))+(INDEX(Constants!$I15:$I22,MIN(MATCH(MAX(Constants!$H15,0.001*J2*Constants!$J10/(J2+Constants!$J10/Constants!$D5)),Constants!$H15:$H22),7)+1)-INDEX(Constants!$I15:$I22,MIN(MATCH(MAX(Constants!$H15,0.001*J2*Constants!$J10/(J2+Constants!$J10/Constants!$D5)),Constants!$H15:$H22),7)))*(0.001*J2*Constants!$J10/(J2+Constants!$J10/Constants!$D5)-INDEX(Constants!$H15:$H22,MIN(MATCH(MAX(Constants!$H15,0.001*J2*Constants!$J10/(J2+Constants!$J10/Constants!$D5)),Constants!$H15:$H22),7)))/(INDEX(Constants!$H15:$H22,MIN(MATCH(MAX(Constants!$H15,0.001*J2*Constants!$J10/(J2+Constants!$J10/Constants!$D5)),Constants!$H15:$H22),7)+1)-INDEX(Constants!$H15:$H22,MIN(MATCH(MAX(Constants!$H15,0.001*J2*Constants!$J10/(J2+Constants!$J10/Constants!$D5)),Constants!$H15:$H22),7))))/INDEX(Constants!$I15:$I22,MIN(MATCH(MAX(Constants!$H15,0.001*J2*Constants!$J10/(J2+Constants!$J10/Constants!$D5)),Constants!$H15:$H22),7)),Constants!$J6*1000*(INDEX(Constants!$H15:$H22,MIN(MATCH(MAX(Constants!$H15,0.001*J2*Constants!$J10/(J2+Constants!$J10/Constants!$D5)),Constants!$H15:$H22),7))-0.001*J2*Constants!$J10/(J2+Constants!$J10/Constants!$D5))/(INDEX(Constants!$I15:$I22,MIN(MATCH(MAX(Constants!$H15,0.001*J2*Constants!$J10/(J2+Constants!$J10/Constants!$D5)),Constants!$H15:$H22),7))+(INDEX(Constants!$I15:$I22,MIN(MATCH(MAX(Constants!$H15,0.001*J2*Constants!$J10/(J2+Constants!$J10/Constants!$D5)),Constants!$H15:$H22),7)+1)-INDEX(Constants!$I15:$I22,MIN(MATCH(MAX(Constants!$H15,0.001*J2*Constants!$J10/(J2+Constants!$J10/Constants!$D5)),Constants!$H15:$H22),7)))*(0.001*J2*Constants!$J10/(J2+Constants!$J10/Constants!$D5)-INDEX(Constants!$H15:$H22,MIN(MATCH(MAX(Constants!$H15,0.001*J2*Constants!$J10/(J2+Constants!$J10/Constants!$D5)),Constants!$H15:$H22),7)))/(INDEX(Constants!$H15:$H22,MIN(MATCH(MAX(Constants!$H15,0.001*J2*Constants!$J10/(J2+Constants!$J10/Constants!$D5)),Constants!$H15:$H22),7)+1)-INDEX(Constants!$H15:$H22,MIN(MATCH(MAX(Constants!$H15,0.001*J2*Constants!$J10/(J2+Constants!$J10/Constants!$D5)),Constants!$H15:$H22),7)))-INDEX(Constants!$I15:$I22,MIN(MATCH(MAX(Constants!$H15,0.001*J2*Constants!$J10/(J2+Constants!$J10/Constants!$D5)),Constants!$H15:$H22),7))))),"N/A")</f>
        <v>239.08882826072016</v>
      </c>
      <c r="K34" s="53" cm="1">
        <f t="array" ref="K34">IF(K15="OK",0.01*INDEX(Constants!$K15:$K22,MIN(MATCH(MAX(Constants!$H15,0.001*K2*Constants!$J10/(K2+Constants!$J10/Constants!$D5)),Constants!$H15:$H22),7))*IF(INDEX(Constants!$I15:$I22,MIN(MATCH(MAX(Constants!$H15,0.001*K2*Constants!$J10/(K2+Constants!$J10/Constants!$D5)),Constants!$H15:$H22),7))+(INDEX(Constants!$I15:$I22,MIN(MATCH(MAX(Constants!$H15,0.001*K2*Constants!$J10/(K2+Constants!$J10/Constants!$D5)),Constants!$H15:$H22),7)+1)-INDEX(Constants!$I15:$I22,MIN(MATCH(MAX(Constants!$H15,0.001*K2*Constants!$J10/(K2+Constants!$J10/Constants!$D5)),Constants!$H15:$H22),7)))*(0.001*K2*Constants!$J10/(K2+Constants!$J10/Constants!$D5)-INDEX(Constants!$H15:$H22,MIN(MATCH(MAX(Constants!$H15,0.001*K2*Constants!$J10/(K2+Constants!$J10/Constants!$D5)),Constants!$H15:$H22),7)))/(INDEX(Constants!$H15:$H22,MIN(MATCH(MAX(Constants!$H15,0.001*K2*Constants!$J10/(K2+Constants!$J10/Constants!$D5)),Constants!$H15:$H22),7)+1)-INDEX(Constants!$H15:$H22,MIN(MATCH(MAX(Constants!$H15,0.001*K2*Constants!$J10/(K2+Constants!$J10/Constants!$D5)),Constants!$H15:$H22),7)))=INDEX(Constants!$I15:$I22,MIN(MATCH(MAX(Constants!$H15,0.001*K2*Constants!$J10/(K2+Constants!$J10/Constants!$D5)),Constants!$H15:$H22),7)),EXP(Constants!$J6*1000*(INDEX(Constants!$H15:$H22,MIN(MATCH(MAX(Constants!$H15,0.001*K2*Constants!$J10/(K2+Constants!$J10/Constants!$D5)),Constants!$H15:$H22),7))-0.001*K2*Constants!$J10/(K2+Constants!$J10/Constants!$D5))/INDEX(Constants!$I15:$I22,MIN(MATCH(MAX(Constants!$H15,0.001*K2*Constants!$J10/(K2+Constants!$J10/Constants!$D5)),Constants!$H15:$H22),7))),POWER((INDEX(Constants!$I15:$I22,MIN(MATCH(MAX(Constants!$H15,0.001*K2*Constants!$J10/(K2+Constants!$J10/Constants!$D5)),Constants!$H15:$H22),7))+(INDEX(Constants!$I15:$I22,MIN(MATCH(MAX(Constants!$H15,0.001*K2*Constants!$J10/(K2+Constants!$J10/Constants!$D5)),Constants!$H15:$H22),7)+1)-INDEX(Constants!$I15:$I22,MIN(MATCH(MAX(Constants!$H15,0.001*K2*Constants!$J10/(K2+Constants!$J10/Constants!$D5)),Constants!$H15:$H22),7)))*(0.001*K2*Constants!$J10/(K2+Constants!$J10/Constants!$D5)-INDEX(Constants!$H15:$H22,MIN(MATCH(MAX(Constants!$H15,0.001*K2*Constants!$J10/(K2+Constants!$J10/Constants!$D5)),Constants!$H15:$H22),7)))/(INDEX(Constants!$H15:$H22,MIN(MATCH(MAX(Constants!$H15,0.001*K2*Constants!$J10/(K2+Constants!$J10/Constants!$D5)),Constants!$H15:$H22),7)+1)-INDEX(Constants!$H15:$H22,MIN(MATCH(MAX(Constants!$H15,0.001*K2*Constants!$J10/(K2+Constants!$J10/Constants!$D5)),Constants!$H15:$H22),7))))/INDEX(Constants!$I15:$I22,MIN(MATCH(MAX(Constants!$H15,0.001*K2*Constants!$J10/(K2+Constants!$J10/Constants!$D5)),Constants!$H15:$H22),7)),Constants!$J6*1000*(INDEX(Constants!$H15:$H22,MIN(MATCH(MAX(Constants!$H15,0.001*K2*Constants!$J10/(K2+Constants!$J10/Constants!$D5)),Constants!$H15:$H22),7))-0.001*K2*Constants!$J10/(K2+Constants!$J10/Constants!$D5))/(INDEX(Constants!$I15:$I22,MIN(MATCH(MAX(Constants!$H15,0.001*K2*Constants!$J10/(K2+Constants!$J10/Constants!$D5)),Constants!$H15:$H22),7))+(INDEX(Constants!$I15:$I22,MIN(MATCH(MAX(Constants!$H15,0.001*K2*Constants!$J10/(K2+Constants!$J10/Constants!$D5)),Constants!$H15:$H22),7)+1)-INDEX(Constants!$I15:$I22,MIN(MATCH(MAX(Constants!$H15,0.001*K2*Constants!$J10/(K2+Constants!$J10/Constants!$D5)),Constants!$H15:$H22),7)))*(0.001*K2*Constants!$J10/(K2+Constants!$J10/Constants!$D5)-INDEX(Constants!$H15:$H22,MIN(MATCH(MAX(Constants!$H15,0.001*K2*Constants!$J10/(K2+Constants!$J10/Constants!$D5)),Constants!$H15:$H22),7)))/(INDEX(Constants!$H15:$H22,MIN(MATCH(MAX(Constants!$H15,0.001*K2*Constants!$J10/(K2+Constants!$J10/Constants!$D5)),Constants!$H15:$H22),7)+1)-INDEX(Constants!$H15:$H22,MIN(MATCH(MAX(Constants!$H15,0.001*K2*Constants!$J10/(K2+Constants!$J10/Constants!$D5)),Constants!$H15:$H22),7)))-INDEX(Constants!$I15:$I22,MIN(MATCH(MAX(Constants!$H15,0.001*K2*Constants!$J10/(K2+Constants!$J10/Constants!$D5)),Constants!$H15:$H22),7))))),"N/A")</f>
        <v>188.23050249905236</v>
      </c>
      <c r="L34" s="53" cm="1">
        <f t="array" ref="L34">IF(L15="OK",0.01*INDEX(Constants!$K15:$K22,MIN(MATCH(MAX(Constants!$H15,0.001*L2*Constants!$J10/(L2+Constants!$J10/Constants!$D5)),Constants!$H15:$H22),7))*IF(INDEX(Constants!$I15:$I22,MIN(MATCH(MAX(Constants!$H15,0.001*L2*Constants!$J10/(L2+Constants!$J10/Constants!$D5)),Constants!$H15:$H22),7))+(INDEX(Constants!$I15:$I22,MIN(MATCH(MAX(Constants!$H15,0.001*L2*Constants!$J10/(L2+Constants!$J10/Constants!$D5)),Constants!$H15:$H22),7)+1)-INDEX(Constants!$I15:$I22,MIN(MATCH(MAX(Constants!$H15,0.001*L2*Constants!$J10/(L2+Constants!$J10/Constants!$D5)),Constants!$H15:$H22),7)))*(0.001*L2*Constants!$J10/(L2+Constants!$J10/Constants!$D5)-INDEX(Constants!$H15:$H22,MIN(MATCH(MAX(Constants!$H15,0.001*L2*Constants!$J10/(L2+Constants!$J10/Constants!$D5)),Constants!$H15:$H22),7)))/(INDEX(Constants!$H15:$H22,MIN(MATCH(MAX(Constants!$H15,0.001*L2*Constants!$J10/(L2+Constants!$J10/Constants!$D5)),Constants!$H15:$H22),7)+1)-INDEX(Constants!$H15:$H22,MIN(MATCH(MAX(Constants!$H15,0.001*L2*Constants!$J10/(L2+Constants!$J10/Constants!$D5)),Constants!$H15:$H22),7)))=INDEX(Constants!$I15:$I22,MIN(MATCH(MAX(Constants!$H15,0.001*L2*Constants!$J10/(L2+Constants!$J10/Constants!$D5)),Constants!$H15:$H22),7)),EXP(Constants!$J6*1000*(INDEX(Constants!$H15:$H22,MIN(MATCH(MAX(Constants!$H15,0.001*L2*Constants!$J10/(L2+Constants!$J10/Constants!$D5)),Constants!$H15:$H22),7))-0.001*L2*Constants!$J10/(L2+Constants!$J10/Constants!$D5))/INDEX(Constants!$I15:$I22,MIN(MATCH(MAX(Constants!$H15,0.001*L2*Constants!$J10/(L2+Constants!$J10/Constants!$D5)),Constants!$H15:$H22),7))),POWER((INDEX(Constants!$I15:$I22,MIN(MATCH(MAX(Constants!$H15,0.001*L2*Constants!$J10/(L2+Constants!$J10/Constants!$D5)),Constants!$H15:$H22),7))+(INDEX(Constants!$I15:$I22,MIN(MATCH(MAX(Constants!$H15,0.001*L2*Constants!$J10/(L2+Constants!$J10/Constants!$D5)),Constants!$H15:$H22),7)+1)-INDEX(Constants!$I15:$I22,MIN(MATCH(MAX(Constants!$H15,0.001*L2*Constants!$J10/(L2+Constants!$J10/Constants!$D5)),Constants!$H15:$H22),7)))*(0.001*L2*Constants!$J10/(L2+Constants!$J10/Constants!$D5)-INDEX(Constants!$H15:$H22,MIN(MATCH(MAX(Constants!$H15,0.001*L2*Constants!$J10/(L2+Constants!$J10/Constants!$D5)),Constants!$H15:$H22),7)))/(INDEX(Constants!$H15:$H22,MIN(MATCH(MAX(Constants!$H15,0.001*L2*Constants!$J10/(L2+Constants!$J10/Constants!$D5)),Constants!$H15:$H22),7)+1)-INDEX(Constants!$H15:$H22,MIN(MATCH(MAX(Constants!$H15,0.001*L2*Constants!$J10/(L2+Constants!$J10/Constants!$D5)),Constants!$H15:$H22),7))))/INDEX(Constants!$I15:$I22,MIN(MATCH(MAX(Constants!$H15,0.001*L2*Constants!$J10/(L2+Constants!$J10/Constants!$D5)),Constants!$H15:$H22),7)),Constants!$J6*1000*(INDEX(Constants!$H15:$H22,MIN(MATCH(MAX(Constants!$H15,0.001*L2*Constants!$J10/(L2+Constants!$J10/Constants!$D5)),Constants!$H15:$H22),7))-0.001*L2*Constants!$J10/(L2+Constants!$J10/Constants!$D5))/(INDEX(Constants!$I15:$I22,MIN(MATCH(MAX(Constants!$H15,0.001*L2*Constants!$J10/(L2+Constants!$J10/Constants!$D5)),Constants!$H15:$H22),7))+(INDEX(Constants!$I15:$I22,MIN(MATCH(MAX(Constants!$H15,0.001*L2*Constants!$J10/(L2+Constants!$J10/Constants!$D5)),Constants!$H15:$H22),7)+1)-INDEX(Constants!$I15:$I22,MIN(MATCH(MAX(Constants!$H15,0.001*L2*Constants!$J10/(L2+Constants!$J10/Constants!$D5)),Constants!$H15:$H22),7)))*(0.001*L2*Constants!$J10/(L2+Constants!$J10/Constants!$D5)-INDEX(Constants!$H15:$H22,MIN(MATCH(MAX(Constants!$H15,0.001*L2*Constants!$J10/(L2+Constants!$J10/Constants!$D5)),Constants!$H15:$H22),7)))/(INDEX(Constants!$H15:$H22,MIN(MATCH(MAX(Constants!$H15,0.001*L2*Constants!$J10/(L2+Constants!$J10/Constants!$D5)),Constants!$H15:$H22),7)+1)-INDEX(Constants!$H15:$H22,MIN(MATCH(MAX(Constants!$H15,0.001*L2*Constants!$J10/(L2+Constants!$J10/Constants!$D5)),Constants!$H15:$H22),7)))-INDEX(Constants!$I15:$I22,MIN(MATCH(MAX(Constants!$H15,0.001*L2*Constants!$J10/(L2+Constants!$J10/Constants!$D5)),Constants!$H15:$H22),7))))),"N/A")</f>
        <v>264.99872355074882</v>
      </c>
      <c r="M34" s="53" cm="1">
        <f t="array" ref="M34">IF(M15="OK",0.01*INDEX(Constants!$K15:$K22,MIN(MATCH(MAX(Constants!$H15,0.001*M2*Constants!$J10/(M2+Constants!$J10/Constants!$D5)),Constants!$H15:$H22),7))*IF(INDEX(Constants!$I15:$I22,MIN(MATCH(MAX(Constants!$H15,0.001*M2*Constants!$J10/(M2+Constants!$J10/Constants!$D5)),Constants!$H15:$H22),7))+(INDEX(Constants!$I15:$I22,MIN(MATCH(MAX(Constants!$H15,0.001*M2*Constants!$J10/(M2+Constants!$J10/Constants!$D5)),Constants!$H15:$H22),7)+1)-INDEX(Constants!$I15:$I22,MIN(MATCH(MAX(Constants!$H15,0.001*M2*Constants!$J10/(M2+Constants!$J10/Constants!$D5)),Constants!$H15:$H22),7)))*(0.001*M2*Constants!$J10/(M2+Constants!$J10/Constants!$D5)-INDEX(Constants!$H15:$H22,MIN(MATCH(MAX(Constants!$H15,0.001*M2*Constants!$J10/(M2+Constants!$J10/Constants!$D5)),Constants!$H15:$H22),7)))/(INDEX(Constants!$H15:$H22,MIN(MATCH(MAX(Constants!$H15,0.001*M2*Constants!$J10/(M2+Constants!$J10/Constants!$D5)),Constants!$H15:$H22),7)+1)-INDEX(Constants!$H15:$H22,MIN(MATCH(MAX(Constants!$H15,0.001*M2*Constants!$J10/(M2+Constants!$J10/Constants!$D5)),Constants!$H15:$H22),7)))=INDEX(Constants!$I15:$I22,MIN(MATCH(MAX(Constants!$H15,0.001*M2*Constants!$J10/(M2+Constants!$J10/Constants!$D5)),Constants!$H15:$H22),7)),EXP(Constants!$J6*1000*(INDEX(Constants!$H15:$H22,MIN(MATCH(MAX(Constants!$H15,0.001*M2*Constants!$J10/(M2+Constants!$J10/Constants!$D5)),Constants!$H15:$H22),7))-0.001*M2*Constants!$J10/(M2+Constants!$J10/Constants!$D5))/INDEX(Constants!$I15:$I22,MIN(MATCH(MAX(Constants!$H15,0.001*M2*Constants!$J10/(M2+Constants!$J10/Constants!$D5)),Constants!$H15:$H22),7))),POWER((INDEX(Constants!$I15:$I22,MIN(MATCH(MAX(Constants!$H15,0.001*M2*Constants!$J10/(M2+Constants!$J10/Constants!$D5)),Constants!$H15:$H22),7))+(INDEX(Constants!$I15:$I22,MIN(MATCH(MAX(Constants!$H15,0.001*M2*Constants!$J10/(M2+Constants!$J10/Constants!$D5)),Constants!$H15:$H22),7)+1)-INDEX(Constants!$I15:$I22,MIN(MATCH(MAX(Constants!$H15,0.001*M2*Constants!$J10/(M2+Constants!$J10/Constants!$D5)),Constants!$H15:$H22),7)))*(0.001*M2*Constants!$J10/(M2+Constants!$J10/Constants!$D5)-INDEX(Constants!$H15:$H22,MIN(MATCH(MAX(Constants!$H15,0.001*M2*Constants!$J10/(M2+Constants!$J10/Constants!$D5)),Constants!$H15:$H22),7)))/(INDEX(Constants!$H15:$H22,MIN(MATCH(MAX(Constants!$H15,0.001*M2*Constants!$J10/(M2+Constants!$J10/Constants!$D5)),Constants!$H15:$H22),7)+1)-INDEX(Constants!$H15:$H22,MIN(MATCH(MAX(Constants!$H15,0.001*M2*Constants!$J10/(M2+Constants!$J10/Constants!$D5)),Constants!$H15:$H22),7))))/INDEX(Constants!$I15:$I22,MIN(MATCH(MAX(Constants!$H15,0.001*M2*Constants!$J10/(M2+Constants!$J10/Constants!$D5)),Constants!$H15:$H22),7)),Constants!$J6*1000*(INDEX(Constants!$H15:$H22,MIN(MATCH(MAX(Constants!$H15,0.001*M2*Constants!$J10/(M2+Constants!$J10/Constants!$D5)),Constants!$H15:$H22),7))-0.001*M2*Constants!$J10/(M2+Constants!$J10/Constants!$D5))/(INDEX(Constants!$I15:$I22,MIN(MATCH(MAX(Constants!$H15,0.001*M2*Constants!$J10/(M2+Constants!$J10/Constants!$D5)),Constants!$H15:$H22),7))+(INDEX(Constants!$I15:$I22,MIN(MATCH(MAX(Constants!$H15,0.001*M2*Constants!$J10/(M2+Constants!$J10/Constants!$D5)),Constants!$H15:$H22),7)+1)-INDEX(Constants!$I15:$I22,MIN(MATCH(MAX(Constants!$H15,0.001*M2*Constants!$J10/(M2+Constants!$J10/Constants!$D5)),Constants!$H15:$H22),7)))*(0.001*M2*Constants!$J10/(M2+Constants!$J10/Constants!$D5)-INDEX(Constants!$H15:$H22,MIN(MATCH(MAX(Constants!$H15,0.001*M2*Constants!$J10/(M2+Constants!$J10/Constants!$D5)),Constants!$H15:$H22),7)))/(INDEX(Constants!$H15:$H22,MIN(MATCH(MAX(Constants!$H15,0.001*M2*Constants!$J10/(M2+Constants!$J10/Constants!$D5)),Constants!$H15:$H22),7)+1)-INDEX(Constants!$H15:$H22,MIN(MATCH(MAX(Constants!$H15,0.001*M2*Constants!$J10/(M2+Constants!$J10/Constants!$D5)),Constants!$H15:$H22),7)))-INDEX(Constants!$I15:$I22,MIN(MATCH(MAX(Constants!$H15,0.001*M2*Constants!$J10/(M2+Constants!$J10/Constants!$D5)),Constants!$H15:$H22),7))))),"N/A")</f>
        <v>264.99872355074882</v>
      </c>
      <c r="N34" s="53" cm="1">
        <f t="array" ref="N34">IF(N15="OK",0.01*INDEX(Constants!$K15:$K22,MIN(MATCH(MAX(Constants!$H15,0.001*N2*Constants!$J10/(N2+Constants!$J10/Constants!$D5)),Constants!$H15:$H22),7))*IF(INDEX(Constants!$I15:$I22,MIN(MATCH(MAX(Constants!$H15,0.001*N2*Constants!$J10/(N2+Constants!$J10/Constants!$D5)),Constants!$H15:$H22),7))+(INDEX(Constants!$I15:$I22,MIN(MATCH(MAX(Constants!$H15,0.001*N2*Constants!$J10/(N2+Constants!$J10/Constants!$D5)),Constants!$H15:$H22),7)+1)-INDEX(Constants!$I15:$I22,MIN(MATCH(MAX(Constants!$H15,0.001*N2*Constants!$J10/(N2+Constants!$J10/Constants!$D5)),Constants!$H15:$H22),7)))*(0.001*N2*Constants!$J10/(N2+Constants!$J10/Constants!$D5)-INDEX(Constants!$H15:$H22,MIN(MATCH(MAX(Constants!$H15,0.001*N2*Constants!$J10/(N2+Constants!$J10/Constants!$D5)),Constants!$H15:$H22),7)))/(INDEX(Constants!$H15:$H22,MIN(MATCH(MAX(Constants!$H15,0.001*N2*Constants!$J10/(N2+Constants!$J10/Constants!$D5)),Constants!$H15:$H22),7)+1)-INDEX(Constants!$H15:$H22,MIN(MATCH(MAX(Constants!$H15,0.001*N2*Constants!$J10/(N2+Constants!$J10/Constants!$D5)),Constants!$H15:$H22),7)))=INDEX(Constants!$I15:$I22,MIN(MATCH(MAX(Constants!$H15,0.001*N2*Constants!$J10/(N2+Constants!$J10/Constants!$D5)),Constants!$H15:$H22),7)),EXP(Constants!$J6*1000*(INDEX(Constants!$H15:$H22,MIN(MATCH(MAX(Constants!$H15,0.001*N2*Constants!$J10/(N2+Constants!$J10/Constants!$D5)),Constants!$H15:$H22),7))-0.001*N2*Constants!$J10/(N2+Constants!$J10/Constants!$D5))/INDEX(Constants!$I15:$I22,MIN(MATCH(MAX(Constants!$H15,0.001*N2*Constants!$J10/(N2+Constants!$J10/Constants!$D5)),Constants!$H15:$H22),7))),POWER((INDEX(Constants!$I15:$I22,MIN(MATCH(MAX(Constants!$H15,0.001*N2*Constants!$J10/(N2+Constants!$J10/Constants!$D5)),Constants!$H15:$H22),7))+(INDEX(Constants!$I15:$I22,MIN(MATCH(MAX(Constants!$H15,0.001*N2*Constants!$J10/(N2+Constants!$J10/Constants!$D5)),Constants!$H15:$H22),7)+1)-INDEX(Constants!$I15:$I22,MIN(MATCH(MAX(Constants!$H15,0.001*N2*Constants!$J10/(N2+Constants!$J10/Constants!$D5)),Constants!$H15:$H22),7)))*(0.001*N2*Constants!$J10/(N2+Constants!$J10/Constants!$D5)-INDEX(Constants!$H15:$H22,MIN(MATCH(MAX(Constants!$H15,0.001*N2*Constants!$J10/(N2+Constants!$J10/Constants!$D5)),Constants!$H15:$H22),7)))/(INDEX(Constants!$H15:$H22,MIN(MATCH(MAX(Constants!$H15,0.001*N2*Constants!$J10/(N2+Constants!$J10/Constants!$D5)),Constants!$H15:$H22),7)+1)-INDEX(Constants!$H15:$H22,MIN(MATCH(MAX(Constants!$H15,0.001*N2*Constants!$J10/(N2+Constants!$J10/Constants!$D5)),Constants!$H15:$H22),7))))/INDEX(Constants!$I15:$I22,MIN(MATCH(MAX(Constants!$H15,0.001*N2*Constants!$J10/(N2+Constants!$J10/Constants!$D5)),Constants!$H15:$H22),7)),Constants!$J6*1000*(INDEX(Constants!$H15:$H22,MIN(MATCH(MAX(Constants!$H15,0.001*N2*Constants!$J10/(N2+Constants!$J10/Constants!$D5)),Constants!$H15:$H22),7))-0.001*N2*Constants!$J10/(N2+Constants!$J10/Constants!$D5))/(INDEX(Constants!$I15:$I22,MIN(MATCH(MAX(Constants!$H15,0.001*N2*Constants!$J10/(N2+Constants!$J10/Constants!$D5)),Constants!$H15:$H22),7))+(INDEX(Constants!$I15:$I22,MIN(MATCH(MAX(Constants!$H15,0.001*N2*Constants!$J10/(N2+Constants!$J10/Constants!$D5)),Constants!$H15:$H22),7)+1)-INDEX(Constants!$I15:$I22,MIN(MATCH(MAX(Constants!$H15,0.001*N2*Constants!$J10/(N2+Constants!$J10/Constants!$D5)),Constants!$H15:$H22),7)))*(0.001*N2*Constants!$J10/(N2+Constants!$J10/Constants!$D5)-INDEX(Constants!$H15:$H22,MIN(MATCH(MAX(Constants!$H15,0.001*N2*Constants!$J10/(N2+Constants!$J10/Constants!$D5)),Constants!$H15:$H22),7)))/(INDEX(Constants!$H15:$H22,MIN(MATCH(MAX(Constants!$H15,0.001*N2*Constants!$J10/(N2+Constants!$J10/Constants!$D5)),Constants!$H15:$H22),7)+1)-INDEX(Constants!$H15:$H22,MIN(MATCH(MAX(Constants!$H15,0.001*N2*Constants!$J10/(N2+Constants!$J10/Constants!$D5)),Constants!$H15:$H22),7)))-INDEX(Constants!$I15:$I22,MIN(MATCH(MAX(Constants!$H15,0.001*N2*Constants!$J10/(N2+Constants!$J10/Constants!$D5)),Constants!$H15:$H22),7))))),"N/A")</f>
        <v>264.99872355074882</v>
      </c>
      <c r="O34" s="53" cm="1">
        <f t="array" ref="O34">IF(O15="OK",0.01*INDEX(Constants!$K15:$K22,MIN(MATCH(MAX(Constants!$H15,0.001*O2*Constants!$J10/(O2+Constants!$J10/Constants!$D5)),Constants!$H15:$H22),7))*IF(INDEX(Constants!$I15:$I22,MIN(MATCH(MAX(Constants!$H15,0.001*O2*Constants!$J10/(O2+Constants!$J10/Constants!$D5)),Constants!$H15:$H22),7))+(INDEX(Constants!$I15:$I22,MIN(MATCH(MAX(Constants!$H15,0.001*O2*Constants!$J10/(O2+Constants!$J10/Constants!$D5)),Constants!$H15:$H22),7)+1)-INDEX(Constants!$I15:$I22,MIN(MATCH(MAX(Constants!$H15,0.001*O2*Constants!$J10/(O2+Constants!$J10/Constants!$D5)),Constants!$H15:$H22),7)))*(0.001*O2*Constants!$J10/(O2+Constants!$J10/Constants!$D5)-INDEX(Constants!$H15:$H22,MIN(MATCH(MAX(Constants!$H15,0.001*O2*Constants!$J10/(O2+Constants!$J10/Constants!$D5)),Constants!$H15:$H22),7)))/(INDEX(Constants!$H15:$H22,MIN(MATCH(MAX(Constants!$H15,0.001*O2*Constants!$J10/(O2+Constants!$J10/Constants!$D5)),Constants!$H15:$H22),7)+1)-INDEX(Constants!$H15:$H22,MIN(MATCH(MAX(Constants!$H15,0.001*O2*Constants!$J10/(O2+Constants!$J10/Constants!$D5)),Constants!$H15:$H22),7)))=INDEX(Constants!$I15:$I22,MIN(MATCH(MAX(Constants!$H15,0.001*O2*Constants!$J10/(O2+Constants!$J10/Constants!$D5)),Constants!$H15:$H22),7)),EXP(Constants!$J6*1000*(INDEX(Constants!$H15:$H22,MIN(MATCH(MAX(Constants!$H15,0.001*O2*Constants!$J10/(O2+Constants!$J10/Constants!$D5)),Constants!$H15:$H22),7))-0.001*O2*Constants!$J10/(O2+Constants!$J10/Constants!$D5))/INDEX(Constants!$I15:$I22,MIN(MATCH(MAX(Constants!$H15,0.001*O2*Constants!$J10/(O2+Constants!$J10/Constants!$D5)),Constants!$H15:$H22),7))),POWER((INDEX(Constants!$I15:$I22,MIN(MATCH(MAX(Constants!$H15,0.001*O2*Constants!$J10/(O2+Constants!$J10/Constants!$D5)),Constants!$H15:$H22),7))+(INDEX(Constants!$I15:$I22,MIN(MATCH(MAX(Constants!$H15,0.001*O2*Constants!$J10/(O2+Constants!$J10/Constants!$D5)),Constants!$H15:$H22),7)+1)-INDEX(Constants!$I15:$I22,MIN(MATCH(MAX(Constants!$H15,0.001*O2*Constants!$J10/(O2+Constants!$J10/Constants!$D5)),Constants!$H15:$H22),7)))*(0.001*O2*Constants!$J10/(O2+Constants!$J10/Constants!$D5)-INDEX(Constants!$H15:$H22,MIN(MATCH(MAX(Constants!$H15,0.001*O2*Constants!$J10/(O2+Constants!$J10/Constants!$D5)),Constants!$H15:$H22),7)))/(INDEX(Constants!$H15:$H22,MIN(MATCH(MAX(Constants!$H15,0.001*O2*Constants!$J10/(O2+Constants!$J10/Constants!$D5)),Constants!$H15:$H22),7)+1)-INDEX(Constants!$H15:$H22,MIN(MATCH(MAX(Constants!$H15,0.001*O2*Constants!$J10/(O2+Constants!$J10/Constants!$D5)),Constants!$H15:$H22),7))))/INDEX(Constants!$I15:$I22,MIN(MATCH(MAX(Constants!$H15,0.001*O2*Constants!$J10/(O2+Constants!$J10/Constants!$D5)),Constants!$H15:$H22),7)),Constants!$J6*1000*(INDEX(Constants!$H15:$H22,MIN(MATCH(MAX(Constants!$H15,0.001*O2*Constants!$J10/(O2+Constants!$J10/Constants!$D5)),Constants!$H15:$H22),7))-0.001*O2*Constants!$J10/(O2+Constants!$J10/Constants!$D5))/(INDEX(Constants!$I15:$I22,MIN(MATCH(MAX(Constants!$H15,0.001*O2*Constants!$J10/(O2+Constants!$J10/Constants!$D5)),Constants!$H15:$H22),7))+(INDEX(Constants!$I15:$I22,MIN(MATCH(MAX(Constants!$H15,0.001*O2*Constants!$J10/(O2+Constants!$J10/Constants!$D5)),Constants!$H15:$H22),7)+1)-INDEX(Constants!$I15:$I22,MIN(MATCH(MAX(Constants!$H15,0.001*O2*Constants!$J10/(O2+Constants!$J10/Constants!$D5)),Constants!$H15:$H22),7)))*(0.001*O2*Constants!$J10/(O2+Constants!$J10/Constants!$D5)-INDEX(Constants!$H15:$H22,MIN(MATCH(MAX(Constants!$H15,0.001*O2*Constants!$J10/(O2+Constants!$J10/Constants!$D5)),Constants!$H15:$H22),7)))/(INDEX(Constants!$H15:$H22,MIN(MATCH(MAX(Constants!$H15,0.001*O2*Constants!$J10/(O2+Constants!$J10/Constants!$D5)),Constants!$H15:$H22),7)+1)-INDEX(Constants!$H15:$H22,MIN(MATCH(MAX(Constants!$H15,0.001*O2*Constants!$J10/(O2+Constants!$J10/Constants!$D5)),Constants!$H15:$H22),7)))-INDEX(Constants!$I15:$I22,MIN(MATCH(MAX(Constants!$H15,0.001*O2*Constants!$J10/(O2+Constants!$J10/Constants!$D5)),Constants!$H15:$H22),7))))),"N/A")</f>
        <v>264.99872355074882</v>
      </c>
      <c r="P34" s="53" cm="1">
        <f t="array" ref="P34">IF(P15="OK",0.01*INDEX(Constants!$K15:$K22,MIN(MATCH(MAX(Constants!$H15,0.001*P2*Constants!$J10/(P2+Constants!$J10/Constants!$D5)),Constants!$H15:$H22),7))*IF(INDEX(Constants!$I15:$I22,MIN(MATCH(MAX(Constants!$H15,0.001*P2*Constants!$J10/(P2+Constants!$J10/Constants!$D5)),Constants!$H15:$H22),7))+(INDEX(Constants!$I15:$I22,MIN(MATCH(MAX(Constants!$H15,0.001*P2*Constants!$J10/(P2+Constants!$J10/Constants!$D5)),Constants!$H15:$H22),7)+1)-INDEX(Constants!$I15:$I22,MIN(MATCH(MAX(Constants!$H15,0.001*P2*Constants!$J10/(P2+Constants!$J10/Constants!$D5)),Constants!$H15:$H22),7)))*(0.001*P2*Constants!$J10/(P2+Constants!$J10/Constants!$D5)-INDEX(Constants!$H15:$H22,MIN(MATCH(MAX(Constants!$H15,0.001*P2*Constants!$J10/(P2+Constants!$J10/Constants!$D5)),Constants!$H15:$H22),7)))/(INDEX(Constants!$H15:$H22,MIN(MATCH(MAX(Constants!$H15,0.001*P2*Constants!$J10/(P2+Constants!$J10/Constants!$D5)),Constants!$H15:$H22),7)+1)-INDEX(Constants!$H15:$H22,MIN(MATCH(MAX(Constants!$H15,0.001*P2*Constants!$J10/(P2+Constants!$J10/Constants!$D5)),Constants!$H15:$H22),7)))=INDEX(Constants!$I15:$I22,MIN(MATCH(MAX(Constants!$H15,0.001*P2*Constants!$J10/(P2+Constants!$J10/Constants!$D5)),Constants!$H15:$H22),7)),EXP(Constants!$J6*1000*(INDEX(Constants!$H15:$H22,MIN(MATCH(MAX(Constants!$H15,0.001*P2*Constants!$J10/(P2+Constants!$J10/Constants!$D5)),Constants!$H15:$H22),7))-0.001*P2*Constants!$J10/(P2+Constants!$J10/Constants!$D5))/INDEX(Constants!$I15:$I22,MIN(MATCH(MAX(Constants!$H15,0.001*P2*Constants!$J10/(P2+Constants!$J10/Constants!$D5)),Constants!$H15:$H22),7))),POWER((INDEX(Constants!$I15:$I22,MIN(MATCH(MAX(Constants!$H15,0.001*P2*Constants!$J10/(P2+Constants!$J10/Constants!$D5)),Constants!$H15:$H22),7))+(INDEX(Constants!$I15:$I22,MIN(MATCH(MAX(Constants!$H15,0.001*P2*Constants!$J10/(P2+Constants!$J10/Constants!$D5)),Constants!$H15:$H22),7)+1)-INDEX(Constants!$I15:$I22,MIN(MATCH(MAX(Constants!$H15,0.001*P2*Constants!$J10/(P2+Constants!$J10/Constants!$D5)),Constants!$H15:$H22),7)))*(0.001*P2*Constants!$J10/(P2+Constants!$J10/Constants!$D5)-INDEX(Constants!$H15:$H22,MIN(MATCH(MAX(Constants!$H15,0.001*P2*Constants!$J10/(P2+Constants!$J10/Constants!$D5)),Constants!$H15:$H22),7)))/(INDEX(Constants!$H15:$H22,MIN(MATCH(MAX(Constants!$H15,0.001*P2*Constants!$J10/(P2+Constants!$J10/Constants!$D5)),Constants!$H15:$H22),7)+1)-INDEX(Constants!$H15:$H22,MIN(MATCH(MAX(Constants!$H15,0.001*P2*Constants!$J10/(P2+Constants!$J10/Constants!$D5)),Constants!$H15:$H22),7))))/INDEX(Constants!$I15:$I22,MIN(MATCH(MAX(Constants!$H15,0.001*P2*Constants!$J10/(P2+Constants!$J10/Constants!$D5)),Constants!$H15:$H22),7)),Constants!$J6*1000*(INDEX(Constants!$H15:$H22,MIN(MATCH(MAX(Constants!$H15,0.001*P2*Constants!$J10/(P2+Constants!$J10/Constants!$D5)),Constants!$H15:$H22),7))-0.001*P2*Constants!$J10/(P2+Constants!$J10/Constants!$D5))/(INDEX(Constants!$I15:$I22,MIN(MATCH(MAX(Constants!$H15,0.001*P2*Constants!$J10/(P2+Constants!$J10/Constants!$D5)),Constants!$H15:$H22),7))+(INDEX(Constants!$I15:$I22,MIN(MATCH(MAX(Constants!$H15,0.001*P2*Constants!$J10/(P2+Constants!$J10/Constants!$D5)),Constants!$H15:$H22),7)+1)-INDEX(Constants!$I15:$I22,MIN(MATCH(MAX(Constants!$H15,0.001*P2*Constants!$J10/(P2+Constants!$J10/Constants!$D5)),Constants!$H15:$H22),7)))*(0.001*P2*Constants!$J10/(P2+Constants!$J10/Constants!$D5)-INDEX(Constants!$H15:$H22,MIN(MATCH(MAX(Constants!$H15,0.001*P2*Constants!$J10/(P2+Constants!$J10/Constants!$D5)),Constants!$H15:$H22),7)))/(INDEX(Constants!$H15:$H22,MIN(MATCH(MAX(Constants!$H15,0.001*P2*Constants!$J10/(P2+Constants!$J10/Constants!$D5)),Constants!$H15:$H22),7)+1)-INDEX(Constants!$H15:$H22,MIN(MATCH(MAX(Constants!$H15,0.001*P2*Constants!$J10/(P2+Constants!$J10/Constants!$D5)),Constants!$H15:$H22),7)))-INDEX(Constants!$I15:$I22,MIN(MATCH(MAX(Constants!$H15,0.001*P2*Constants!$J10/(P2+Constants!$J10/Constants!$D5)),Constants!$H15:$H22),7))))),"N/A")</f>
        <v>264.99872355074882</v>
      </c>
      <c r="Q34" s="53" cm="1">
        <f t="array" ref="Q34">IF(Q15="OK",0.01*INDEX(Constants!$K15:$K22,MIN(MATCH(MAX(Constants!$H15,0.001*Q2*Constants!$J10/(Q2+Constants!$J10/Constants!$D5)),Constants!$H15:$H22),7))*IF(INDEX(Constants!$I15:$I22,MIN(MATCH(MAX(Constants!$H15,0.001*Q2*Constants!$J10/(Q2+Constants!$J10/Constants!$D5)),Constants!$H15:$H22),7))+(INDEX(Constants!$I15:$I22,MIN(MATCH(MAX(Constants!$H15,0.001*Q2*Constants!$J10/(Q2+Constants!$J10/Constants!$D5)),Constants!$H15:$H22),7)+1)-INDEX(Constants!$I15:$I22,MIN(MATCH(MAX(Constants!$H15,0.001*Q2*Constants!$J10/(Q2+Constants!$J10/Constants!$D5)),Constants!$H15:$H22),7)))*(0.001*Q2*Constants!$J10/(Q2+Constants!$J10/Constants!$D5)-INDEX(Constants!$H15:$H22,MIN(MATCH(MAX(Constants!$H15,0.001*Q2*Constants!$J10/(Q2+Constants!$J10/Constants!$D5)),Constants!$H15:$H22),7)))/(INDEX(Constants!$H15:$H22,MIN(MATCH(MAX(Constants!$H15,0.001*Q2*Constants!$J10/(Q2+Constants!$J10/Constants!$D5)),Constants!$H15:$H22),7)+1)-INDEX(Constants!$H15:$H22,MIN(MATCH(MAX(Constants!$H15,0.001*Q2*Constants!$J10/(Q2+Constants!$J10/Constants!$D5)),Constants!$H15:$H22),7)))=INDEX(Constants!$I15:$I22,MIN(MATCH(MAX(Constants!$H15,0.001*Q2*Constants!$J10/(Q2+Constants!$J10/Constants!$D5)),Constants!$H15:$H22),7)),EXP(Constants!$J6*1000*(INDEX(Constants!$H15:$H22,MIN(MATCH(MAX(Constants!$H15,0.001*Q2*Constants!$J10/(Q2+Constants!$J10/Constants!$D5)),Constants!$H15:$H22),7))-0.001*Q2*Constants!$J10/(Q2+Constants!$J10/Constants!$D5))/INDEX(Constants!$I15:$I22,MIN(MATCH(MAX(Constants!$H15,0.001*Q2*Constants!$J10/(Q2+Constants!$J10/Constants!$D5)),Constants!$H15:$H22),7))),POWER((INDEX(Constants!$I15:$I22,MIN(MATCH(MAX(Constants!$H15,0.001*Q2*Constants!$J10/(Q2+Constants!$J10/Constants!$D5)),Constants!$H15:$H22),7))+(INDEX(Constants!$I15:$I22,MIN(MATCH(MAX(Constants!$H15,0.001*Q2*Constants!$J10/(Q2+Constants!$J10/Constants!$D5)),Constants!$H15:$H22),7)+1)-INDEX(Constants!$I15:$I22,MIN(MATCH(MAX(Constants!$H15,0.001*Q2*Constants!$J10/(Q2+Constants!$J10/Constants!$D5)),Constants!$H15:$H22),7)))*(0.001*Q2*Constants!$J10/(Q2+Constants!$J10/Constants!$D5)-INDEX(Constants!$H15:$H22,MIN(MATCH(MAX(Constants!$H15,0.001*Q2*Constants!$J10/(Q2+Constants!$J10/Constants!$D5)),Constants!$H15:$H22),7)))/(INDEX(Constants!$H15:$H22,MIN(MATCH(MAX(Constants!$H15,0.001*Q2*Constants!$J10/(Q2+Constants!$J10/Constants!$D5)),Constants!$H15:$H22),7)+1)-INDEX(Constants!$H15:$H22,MIN(MATCH(MAX(Constants!$H15,0.001*Q2*Constants!$J10/(Q2+Constants!$J10/Constants!$D5)),Constants!$H15:$H22),7))))/INDEX(Constants!$I15:$I22,MIN(MATCH(MAX(Constants!$H15,0.001*Q2*Constants!$J10/(Q2+Constants!$J10/Constants!$D5)),Constants!$H15:$H22),7)),Constants!$J6*1000*(INDEX(Constants!$H15:$H22,MIN(MATCH(MAX(Constants!$H15,0.001*Q2*Constants!$J10/(Q2+Constants!$J10/Constants!$D5)),Constants!$H15:$H22),7))-0.001*Q2*Constants!$J10/(Q2+Constants!$J10/Constants!$D5))/(INDEX(Constants!$I15:$I22,MIN(MATCH(MAX(Constants!$H15,0.001*Q2*Constants!$J10/(Q2+Constants!$J10/Constants!$D5)),Constants!$H15:$H22),7))+(INDEX(Constants!$I15:$I22,MIN(MATCH(MAX(Constants!$H15,0.001*Q2*Constants!$J10/(Q2+Constants!$J10/Constants!$D5)),Constants!$H15:$H22),7)+1)-INDEX(Constants!$I15:$I22,MIN(MATCH(MAX(Constants!$H15,0.001*Q2*Constants!$J10/(Q2+Constants!$J10/Constants!$D5)),Constants!$H15:$H22),7)))*(0.001*Q2*Constants!$J10/(Q2+Constants!$J10/Constants!$D5)-INDEX(Constants!$H15:$H22,MIN(MATCH(MAX(Constants!$H15,0.001*Q2*Constants!$J10/(Q2+Constants!$J10/Constants!$D5)),Constants!$H15:$H22),7)))/(INDEX(Constants!$H15:$H22,MIN(MATCH(MAX(Constants!$H15,0.001*Q2*Constants!$J10/(Q2+Constants!$J10/Constants!$D5)),Constants!$H15:$H22),7)+1)-INDEX(Constants!$H15:$H22,MIN(MATCH(MAX(Constants!$H15,0.001*Q2*Constants!$J10/(Q2+Constants!$J10/Constants!$D5)),Constants!$H15:$H22),7)))-INDEX(Constants!$I15:$I22,MIN(MATCH(MAX(Constants!$H15,0.001*Q2*Constants!$J10/(Q2+Constants!$J10/Constants!$D5)),Constants!$H15:$H22),7))))),"N/A")</f>
        <v>264.99872355074882</v>
      </c>
      <c r="R34" s="53" cm="1">
        <f t="array" ref="R34">IF(R15="OK",0.01*INDEX(Constants!$K15:$K22,MIN(MATCH(MAX(Constants!$H15,0.001*R2*Constants!$J10/(R2+Constants!$J10/Constants!$D5)),Constants!$H15:$H22),7))*IF(INDEX(Constants!$I15:$I22,MIN(MATCH(MAX(Constants!$H15,0.001*R2*Constants!$J10/(R2+Constants!$J10/Constants!$D5)),Constants!$H15:$H22),7))+(INDEX(Constants!$I15:$I22,MIN(MATCH(MAX(Constants!$H15,0.001*R2*Constants!$J10/(R2+Constants!$J10/Constants!$D5)),Constants!$H15:$H22),7)+1)-INDEX(Constants!$I15:$I22,MIN(MATCH(MAX(Constants!$H15,0.001*R2*Constants!$J10/(R2+Constants!$J10/Constants!$D5)),Constants!$H15:$H22),7)))*(0.001*R2*Constants!$J10/(R2+Constants!$J10/Constants!$D5)-INDEX(Constants!$H15:$H22,MIN(MATCH(MAX(Constants!$H15,0.001*R2*Constants!$J10/(R2+Constants!$J10/Constants!$D5)),Constants!$H15:$H22),7)))/(INDEX(Constants!$H15:$H22,MIN(MATCH(MAX(Constants!$H15,0.001*R2*Constants!$J10/(R2+Constants!$J10/Constants!$D5)),Constants!$H15:$H22),7)+1)-INDEX(Constants!$H15:$H22,MIN(MATCH(MAX(Constants!$H15,0.001*R2*Constants!$J10/(R2+Constants!$J10/Constants!$D5)),Constants!$H15:$H22),7)))=INDEX(Constants!$I15:$I22,MIN(MATCH(MAX(Constants!$H15,0.001*R2*Constants!$J10/(R2+Constants!$J10/Constants!$D5)),Constants!$H15:$H22),7)),EXP(Constants!$J6*1000*(INDEX(Constants!$H15:$H22,MIN(MATCH(MAX(Constants!$H15,0.001*R2*Constants!$J10/(R2+Constants!$J10/Constants!$D5)),Constants!$H15:$H22),7))-0.001*R2*Constants!$J10/(R2+Constants!$J10/Constants!$D5))/INDEX(Constants!$I15:$I22,MIN(MATCH(MAX(Constants!$H15,0.001*R2*Constants!$J10/(R2+Constants!$J10/Constants!$D5)),Constants!$H15:$H22),7))),POWER((INDEX(Constants!$I15:$I22,MIN(MATCH(MAX(Constants!$H15,0.001*R2*Constants!$J10/(R2+Constants!$J10/Constants!$D5)),Constants!$H15:$H22),7))+(INDEX(Constants!$I15:$I22,MIN(MATCH(MAX(Constants!$H15,0.001*R2*Constants!$J10/(R2+Constants!$J10/Constants!$D5)),Constants!$H15:$H22),7)+1)-INDEX(Constants!$I15:$I22,MIN(MATCH(MAX(Constants!$H15,0.001*R2*Constants!$J10/(R2+Constants!$J10/Constants!$D5)),Constants!$H15:$H22),7)))*(0.001*R2*Constants!$J10/(R2+Constants!$J10/Constants!$D5)-INDEX(Constants!$H15:$H22,MIN(MATCH(MAX(Constants!$H15,0.001*R2*Constants!$J10/(R2+Constants!$J10/Constants!$D5)),Constants!$H15:$H22),7)))/(INDEX(Constants!$H15:$H22,MIN(MATCH(MAX(Constants!$H15,0.001*R2*Constants!$J10/(R2+Constants!$J10/Constants!$D5)),Constants!$H15:$H22),7)+1)-INDEX(Constants!$H15:$H22,MIN(MATCH(MAX(Constants!$H15,0.001*R2*Constants!$J10/(R2+Constants!$J10/Constants!$D5)),Constants!$H15:$H22),7))))/INDEX(Constants!$I15:$I22,MIN(MATCH(MAX(Constants!$H15,0.001*R2*Constants!$J10/(R2+Constants!$J10/Constants!$D5)),Constants!$H15:$H22),7)),Constants!$J6*1000*(INDEX(Constants!$H15:$H22,MIN(MATCH(MAX(Constants!$H15,0.001*R2*Constants!$J10/(R2+Constants!$J10/Constants!$D5)),Constants!$H15:$H22),7))-0.001*R2*Constants!$J10/(R2+Constants!$J10/Constants!$D5))/(INDEX(Constants!$I15:$I22,MIN(MATCH(MAX(Constants!$H15,0.001*R2*Constants!$J10/(R2+Constants!$J10/Constants!$D5)),Constants!$H15:$H22),7))+(INDEX(Constants!$I15:$I22,MIN(MATCH(MAX(Constants!$H15,0.001*R2*Constants!$J10/(R2+Constants!$J10/Constants!$D5)),Constants!$H15:$H22),7)+1)-INDEX(Constants!$I15:$I22,MIN(MATCH(MAX(Constants!$H15,0.001*R2*Constants!$J10/(R2+Constants!$J10/Constants!$D5)),Constants!$H15:$H22),7)))*(0.001*R2*Constants!$J10/(R2+Constants!$J10/Constants!$D5)-INDEX(Constants!$H15:$H22,MIN(MATCH(MAX(Constants!$H15,0.001*R2*Constants!$J10/(R2+Constants!$J10/Constants!$D5)),Constants!$H15:$H22),7)))/(INDEX(Constants!$H15:$H22,MIN(MATCH(MAX(Constants!$H15,0.001*R2*Constants!$J10/(R2+Constants!$J10/Constants!$D5)),Constants!$H15:$H22),7)+1)-INDEX(Constants!$H15:$H22,MIN(MATCH(MAX(Constants!$H15,0.001*R2*Constants!$J10/(R2+Constants!$J10/Constants!$D5)),Constants!$H15:$H22),7)))-INDEX(Constants!$I15:$I22,MIN(MATCH(MAX(Constants!$H15,0.001*R2*Constants!$J10/(R2+Constants!$J10/Constants!$D5)),Constants!$H15:$H22),7))))),"N/A")</f>
        <v>264.99872355074882</v>
      </c>
      <c r="S34" s="53" cm="1">
        <f t="array" ref="S34">IF(S15="OK",0.01*INDEX(Constants!$K15:$K22,MIN(MATCH(MAX(Constants!$H15,0.001*S2*Constants!$J10/(S2+Constants!$J10/Constants!$D5)),Constants!$H15:$H22),7))*IF(INDEX(Constants!$I15:$I22,MIN(MATCH(MAX(Constants!$H15,0.001*S2*Constants!$J10/(S2+Constants!$J10/Constants!$D5)),Constants!$H15:$H22),7))+(INDEX(Constants!$I15:$I22,MIN(MATCH(MAX(Constants!$H15,0.001*S2*Constants!$J10/(S2+Constants!$J10/Constants!$D5)),Constants!$H15:$H22),7)+1)-INDEX(Constants!$I15:$I22,MIN(MATCH(MAX(Constants!$H15,0.001*S2*Constants!$J10/(S2+Constants!$J10/Constants!$D5)),Constants!$H15:$H22),7)))*(0.001*S2*Constants!$J10/(S2+Constants!$J10/Constants!$D5)-INDEX(Constants!$H15:$H22,MIN(MATCH(MAX(Constants!$H15,0.001*S2*Constants!$J10/(S2+Constants!$J10/Constants!$D5)),Constants!$H15:$H22),7)))/(INDEX(Constants!$H15:$H22,MIN(MATCH(MAX(Constants!$H15,0.001*S2*Constants!$J10/(S2+Constants!$J10/Constants!$D5)),Constants!$H15:$H22),7)+1)-INDEX(Constants!$H15:$H22,MIN(MATCH(MAX(Constants!$H15,0.001*S2*Constants!$J10/(S2+Constants!$J10/Constants!$D5)),Constants!$H15:$H22),7)))=INDEX(Constants!$I15:$I22,MIN(MATCH(MAX(Constants!$H15,0.001*S2*Constants!$J10/(S2+Constants!$J10/Constants!$D5)),Constants!$H15:$H22),7)),EXP(Constants!$J6*1000*(INDEX(Constants!$H15:$H22,MIN(MATCH(MAX(Constants!$H15,0.001*S2*Constants!$J10/(S2+Constants!$J10/Constants!$D5)),Constants!$H15:$H22),7))-0.001*S2*Constants!$J10/(S2+Constants!$J10/Constants!$D5))/INDEX(Constants!$I15:$I22,MIN(MATCH(MAX(Constants!$H15,0.001*S2*Constants!$J10/(S2+Constants!$J10/Constants!$D5)),Constants!$H15:$H22),7))),POWER((INDEX(Constants!$I15:$I22,MIN(MATCH(MAX(Constants!$H15,0.001*S2*Constants!$J10/(S2+Constants!$J10/Constants!$D5)),Constants!$H15:$H22),7))+(INDEX(Constants!$I15:$I22,MIN(MATCH(MAX(Constants!$H15,0.001*S2*Constants!$J10/(S2+Constants!$J10/Constants!$D5)),Constants!$H15:$H22),7)+1)-INDEX(Constants!$I15:$I22,MIN(MATCH(MAX(Constants!$H15,0.001*S2*Constants!$J10/(S2+Constants!$J10/Constants!$D5)),Constants!$H15:$H22),7)))*(0.001*S2*Constants!$J10/(S2+Constants!$J10/Constants!$D5)-INDEX(Constants!$H15:$H22,MIN(MATCH(MAX(Constants!$H15,0.001*S2*Constants!$J10/(S2+Constants!$J10/Constants!$D5)),Constants!$H15:$H22),7)))/(INDEX(Constants!$H15:$H22,MIN(MATCH(MAX(Constants!$H15,0.001*S2*Constants!$J10/(S2+Constants!$J10/Constants!$D5)),Constants!$H15:$H22),7)+1)-INDEX(Constants!$H15:$H22,MIN(MATCH(MAX(Constants!$H15,0.001*S2*Constants!$J10/(S2+Constants!$J10/Constants!$D5)),Constants!$H15:$H22),7))))/INDEX(Constants!$I15:$I22,MIN(MATCH(MAX(Constants!$H15,0.001*S2*Constants!$J10/(S2+Constants!$J10/Constants!$D5)),Constants!$H15:$H22),7)),Constants!$J6*1000*(INDEX(Constants!$H15:$H22,MIN(MATCH(MAX(Constants!$H15,0.001*S2*Constants!$J10/(S2+Constants!$J10/Constants!$D5)),Constants!$H15:$H22),7))-0.001*S2*Constants!$J10/(S2+Constants!$J10/Constants!$D5))/(INDEX(Constants!$I15:$I22,MIN(MATCH(MAX(Constants!$H15,0.001*S2*Constants!$J10/(S2+Constants!$J10/Constants!$D5)),Constants!$H15:$H22),7))+(INDEX(Constants!$I15:$I22,MIN(MATCH(MAX(Constants!$H15,0.001*S2*Constants!$J10/(S2+Constants!$J10/Constants!$D5)),Constants!$H15:$H22),7)+1)-INDEX(Constants!$I15:$I22,MIN(MATCH(MAX(Constants!$H15,0.001*S2*Constants!$J10/(S2+Constants!$J10/Constants!$D5)),Constants!$H15:$H22),7)))*(0.001*S2*Constants!$J10/(S2+Constants!$J10/Constants!$D5)-INDEX(Constants!$H15:$H22,MIN(MATCH(MAX(Constants!$H15,0.001*S2*Constants!$J10/(S2+Constants!$J10/Constants!$D5)),Constants!$H15:$H22),7)))/(INDEX(Constants!$H15:$H22,MIN(MATCH(MAX(Constants!$H15,0.001*S2*Constants!$J10/(S2+Constants!$J10/Constants!$D5)),Constants!$H15:$H22),7)+1)-INDEX(Constants!$H15:$H22,MIN(MATCH(MAX(Constants!$H15,0.001*S2*Constants!$J10/(S2+Constants!$J10/Constants!$D5)),Constants!$H15:$H22),7)))-INDEX(Constants!$I15:$I22,MIN(MATCH(MAX(Constants!$H15,0.001*S2*Constants!$J10/(S2+Constants!$J10/Constants!$D5)),Constants!$H15:$H22),7))))),"N/A")</f>
        <v>264.99872355074882</v>
      </c>
      <c r="T34" s="53" cm="1">
        <f t="array" ref="T34">IF(T15="OK",0.01*INDEX(Constants!$K15:$K22,MIN(MATCH(MAX(Constants!$H15,0.001*T2*Constants!$J10/(T2+Constants!$J10/Constants!$D5)),Constants!$H15:$H22),7))*IF(INDEX(Constants!$I15:$I22,MIN(MATCH(MAX(Constants!$H15,0.001*T2*Constants!$J10/(T2+Constants!$J10/Constants!$D5)),Constants!$H15:$H22),7))+(INDEX(Constants!$I15:$I22,MIN(MATCH(MAX(Constants!$H15,0.001*T2*Constants!$J10/(T2+Constants!$J10/Constants!$D5)),Constants!$H15:$H22),7)+1)-INDEX(Constants!$I15:$I22,MIN(MATCH(MAX(Constants!$H15,0.001*T2*Constants!$J10/(T2+Constants!$J10/Constants!$D5)),Constants!$H15:$H22),7)))*(0.001*T2*Constants!$J10/(T2+Constants!$J10/Constants!$D5)-INDEX(Constants!$H15:$H22,MIN(MATCH(MAX(Constants!$H15,0.001*T2*Constants!$J10/(T2+Constants!$J10/Constants!$D5)),Constants!$H15:$H22),7)))/(INDEX(Constants!$H15:$H22,MIN(MATCH(MAX(Constants!$H15,0.001*T2*Constants!$J10/(T2+Constants!$J10/Constants!$D5)),Constants!$H15:$H22),7)+1)-INDEX(Constants!$H15:$H22,MIN(MATCH(MAX(Constants!$H15,0.001*T2*Constants!$J10/(T2+Constants!$J10/Constants!$D5)),Constants!$H15:$H22),7)))=INDEX(Constants!$I15:$I22,MIN(MATCH(MAX(Constants!$H15,0.001*T2*Constants!$J10/(T2+Constants!$J10/Constants!$D5)),Constants!$H15:$H22),7)),EXP(Constants!$J6*1000*(INDEX(Constants!$H15:$H22,MIN(MATCH(MAX(Constants!$H15,0.001*T2*Constants!$J10/(T2+Constants!$J10/Constants!$D5)),Constants!$H15:$H22),7))-0.001*T2*Constants!$J10/(T2+Constants!$J10/Constants!$D5))/INDEX(Constants!$I15:$I22,MIN(MATCH(MAX(Constants!$H15,0.001*T2*Constants!$J10/(T2+Constants!$J10/Constants!$D5)),Constants!$H15:$H22),7))),POWER((INDEX(Constants!$I15:$I22,MIN(MATCH(MAX(Constants!$H15,0.001*T2*Constants!$J10/(T2+Constants!$J10/Constants!$D5)),Constants!$H15:$H22),7))+(INDEX(Constants!$I15:$I22,MIN(MATCH(MAX(Constants!$H15,0.001*T2*Constants!$J10/(T2+Constants!$J10/Constants!$D5)),Constants!$H15:$H22),7)+1)-INDEX(Constants!$I15:$I22,MIN(MATCH(MAX(Constants!$H15,0.001*T2*Constants!$J10/(T2+Constants!$J10/Constants!$D5)),Constants!$H15:$H22),7)))*(0.001*T2*Constants!$J10/(T2+Constants!$J10/Constants!$D5)-INDEX(Constants!$H15:$H22,MIN(MATCH(MAX(Constants!$H15,0.001*T2*Constants!$J10/(T2+Constants!$J10/Constants!$D5)),Constants!$H15:$H22),7)))/(INDEX(Constants!$H15:$H22,MIN(MATCH(MAX(Constants!$H15,0.001*T2*Constants!$J10/(T2+Constants!$J10/Constants!$D5)),Constants!$H15:$H22),7)+1)-INDEX(Constants!$H15:$H22,MIN(MATCH(MAX(Constants!$H15,0.001*T2*Constants!$J10/(T2+Constants!$J10/Constants!$D5)),Constants!$H15:$H22),7))))/INDEX(Constants!$I15:$I22,MIN(MATCH(MAX(Constants!$H15,0.001*T2*Constants!$J10/(T2+Constants!$J10/Constants!$D5)),Constants!$H15:$H22),7)),Constants!$J6*1000*(INDEX(Constants!$H15:$H22,MIN(MATCH(MAX(Constants!$H15,0.001*T2*Constants!$J10/(T2+Constants!$J10/Constants!$D5)),Constants!$H15:$H22),7))-0.001*T2*Constants!$J10/(T2+Constants!$J10/Constants!$D5))/(INDEX(Constants!$I15:$I22,MIN(MATCH(MAX(Constants!$H15,0.001*T2*Constants!$J10/(T2+Constants!$J10/Constants!$D5)),Constants!$H15:$H22),7))+(INDEX(Constants!$I15:$I22,MIN(MATCH(MAX(Constants!$H15,0.001*T2*Constants!$J10/(T2+Constants!$J10/Constants!$D5)),Constants!$H15:$H22),7)+1)-INDEX(Constants!$I15:$I22,MIN(MATCH(MAX(Constants!$H15,0.001*T2*Constants!$J10/(T2+Constants!$J10/Constants!$D5)),Constants!$H15:$H22),7)))*(0.001*T2*Constants!$J10/(T2+Constants!$J10/Constants!$D5)-INDEX(Constants!$H15:$H22,MIN(MATCH(MAX(Constants!$H15,0.001*T2*Constants!$J10/(T2+Constants!$J10/Constants!$D5)),Constants!$H15:$H22),7)))/(INDEX(Constants!$H15:$H22,MIN(MATCH(MAX(Constants!$H15,0.001*T2*Constants!$J10/(T2+Constants!$J10/Constants!$D5)),Constants!$H15:$H22),7)+1)-INDEX(Constants!$H15:$H22,MIN(MATCH(MAX(Constants!$H15,0.001*T2*Constants!$J10/(T2+Constants!$J10/Constants!$D5)),Constants!$H15:$H22),7)))-INDEX(Constants!$I15:$I22,MIN(MATCH(MAX(Constants!$H15,0.001*T2*Constants!$J10/(T2+Constants!$J10/Constants!$D5)),Constants!$H15:$H22),7))))),"N/A")</f>
        <v>264.99872355074882</v>
      </c>
      <c r="U34" s="53" cm="1">
        <f t="array" ref="U34">IF(U15="OK",0.01*INDEX(Constants!$K15:$K22,MIN(MATCH(MAX(Constants!$H15,0.001*U2*Constants!$J10/(U2+Constants!$J10/Constants!$D5)),Constants!$H15:$H22),7))*IF(INDEX(Constants!$I15:$I22,MIN(MATCH(MAX(Constants!$H15,0.001*U2*Constants!$J10/(U2+Constants!$J10/Constants!$D5)),Constants!$H15:$H22),7))+(INDEX(Constants!$I15:$I22,MIN(MATCH(MAX(Constants!$H15,0.001*U2*Constants!$J10/(U2+Constants!$J10/Constants!$D5)),Constants!$H15:$H22),7)+1)-INDEX(Constants!$I15:$I22,MIN(MATCH(MAX(Constants!$H15,0.001*U2*Constants!$J10/(U2+Constants!$J10/Constants!$D5)),Constants!$H15:$H22),7)))*(0.001*U2*Constants!$J10/(U2+Constants!$J10/Constants!$D5)-INDEX(Constants!$H15:$H22,MIN(MATCH(MAX(Constants!$H15,0.001*U2*Constants!$J10/(U2+Constants!$J10/Constants!$D5)),Constants!$H15:$H22),7)))/(INDEX(Constants!$H15:$H22,MIN(MATCH(MAX(Constants!$H15,0.001*U2*Constants!$J10/(U2+Constants!$J10/Constants!$D5)),Constants!$H15:$H22),7)+1)-INDEX(Constants!$H15:$H22,MIN(MATCH(MAX(Constants!$H15,0.001*U2*Constants!$J10/(U2+Constants!$J10/Constants!$D5)),Constants!$H15:$H22),7)))=INDEX(Constants!$I15:$I22,MIN(MATCH(MAX(Constants!$H15,0.001*U2*Constants!$J10/(U2+Constants!$J10/Constants!$D5)),Constants!$H15:$H22),7)),EXP(Constants!$J6*1000*(INDEX(Constants!$H15:$H22,MIN(MATCH(MAX(Constants!$H15,0.001*U2*Constants!$J10/(U2+Constants!$J10/Constants!$D5)),Constants!$H15:$H22),7))-0.001*U2*Constants!$J10/(U2+Constants!$J10/Constants!$D5))/INDEX(Constants!$I15:$I22,MIN(MATCH(MAX(Constants!$H15,0.001*U2*Constants!$J10/(U2+Constants!$J10/Constants!$D5)),Constants!$H15:$H22),7))),POWER((INDEX(Constants!$I15:$I22,MIN(MATCH(MAX(Constants!$H15,0.001*U2*Constants!$J10/(U2+Constants!$J10/Constants!$D5)),Constants!$H15:$H22),7))+(INDEX(Constants!$I15:$I22,MIN(MATCH(MAX(Constants!$H15,0.001*U2*Constants!$J10/(U2+Constants!$J10/Constants!$D5)),Constants!$H15:$H22),7)+1)-INDEX(Constants!$I15:$I22,MIN(MATCH(MAX(Constants!$H15,0.001*U2*Constants!$J10/(U2+Constants!$J10/Constants!$D5)),Constants!$H15:$H22),7)))*(0.001*U2*Constants!$J10/(U2+Constants!$J10/Constants!$D5)-INDEX(Constants!$H15:$H22,MIN(MATCH(MAX(Constants!$H15,0.001*U2*Constants!$J10/(U2+Constants!$J10/Constants!$D5)),Constants!$H15:$H22),7)))/(INDEX(Constants!$H15:$H22,MIN(MATCH(MAX(Constants!$H15,0.001*U2*Constants!$J10/(U2+Constants!$J10/Constants!$D5)),Constants!$H15:$H22),7)+1)-INDEX(Constants!$H15:$H22,MIN(MATCH(MAX(Constants!$H15,0.001*U2*Constants!$J10/(U2+Constants!$J10/Constants!$D5)),Constants!$H15:$H22),7))))/INDEX(Constants!$I15:$I22,MIN(MATCH(MAX(Constants!$H15,0.001*U2*Constants!$J10/(U2+Constants!$J10/Constants!$D5)),Constants!$H15:$H22),7)),Constants!$J6*1000*(INDEX(Constants!$H15:$H22,MIN(MATCH(MAX(Constants!$H15,0.001*U2*Constants!$J10/(U2+Constants!$J10/Constants!$D5)),Constants!$H15:$H22),7))-0.001*U2*Constants!$J10/(U2+Constants!$J10/Constants!$D5))/(INDEX(Constants!$I15:$I22,MIN(MATCH(MAX(Constants!$H15,0.001*U2*Constants!$J10/(U2+Constants!$J10/Constants!$D5)),Constants!$H15:$H22),7))+(INDEX(Constants!$I15:$I22,MIN(MATCH(MAX(Constants!$H15,0.001*U2*Constants!$J10/(U2+Constants!$J10/Constants!$D5)),Constants!$H15:$H22),7)+1)-INDEX(Constants!$I15:$I22,MIN(MATCH(MAX(Constants!$H15,0.001*U2*Constants!$J10/(U2+Constants!$J10/Constants!$D5)),Constants!$H15:$H22),7)))*(0.001*U2*Constants!$J10/(U2+Constants!$J10/Constants!$D5)-INDEX(Constants!$H15:$H22,MIN(MATCH(MAX(Constants!$H15,0.001*U2*Constants!$J10/(U2+Constants!$J10/Constants!$D5)),Constants!$H15:$H22),7)))/(INDEX(Constants!$H15:$H22,MIN(MATCH(MAX(Constants!$H15,0.001*U2*Constants!$J10/(U2+Constants!$J10/Constants!$D5)),Constants!$H15:$H22),7)+1)-INDEX(Constants!$H15:$H22,MIN(MATCH(MAX(Constants!$H15,0.001*U2*Constants!$J10/(U2+Constants!$J10/Constants!$D5)),Constants!$H15:$H22),7)))-INDEX(Constants!$I15:$I22,MIN(MATCH(MAX(Constants!$H15,0.001*U2*Constants!$J10/(U2+Constants!$J10/Constants!$D5)),Constants!$H15:$H22),7))))),"N/A")</f>
        <v>264.99872355074882</v>
      </c>
      <c r="V34" s="53" cm="1">
        <f t="array" ref="V34">IF(V15="OK",0.01*INDEX(Constants!$K15:$K22,MIN(MATCH(MAX(Constants!$H15,0.001*V2*Constants!$J10/(V2+Constants!$J10/Constants!$D5)),Constants!$H15:$H22),7))*IF(INDEX(Constants!$I15:$I22,MIN(MATCH(MAX(Constants!$H15,0.001*V2*Constants!$J10/(V2+Constants!$J10/Constants!$D5)),Constants!$H15:$H22),7))+(INDEX(Constants!$I15:$I22,MIN(MATCH(MAX(Constants!$H15,0.001*V2*Constants!$J10/(V2+Constants!$J10/Constants!$D5)),Constants!$H15:$H22),7)+1)-INDEX(Constants!$I15:$I22,MIN(MATCH(MAX(Constants!$H15,0.001*V2*Constants!$J10/(V2+Constants!$J10/Constants!$D5)),Constants!$H15:$H22),7)))*(0.001*V2*Constants!$J10/(V2+Constants!$J10/Constants!$D5)-INDEX(Constants!$H15:$H22,MIN(MATCH(MAX(Constants!$H15,0.001*V2*Constants!$J10/(V2+Constants!$J10/Constants!$D5)),Constants!$H15:$H22),7)))/(INDEX(Constants!$H15:$H22,MIN(MATCH(MAX(Constants!$H15,0.001*V2*Constants!$J10/(V2+Constants!$J10/Constants!$D5)),Constants!$H15:$H22),7)+1)-INDEX(Constants!$H15:$H22,MIN(MATCH(MAX(Constants!$H15,0.001*V2*Constants!$J10/(V2+Constants!$J10/Constants!$D5)),Constants!$H15:$H22),7)))=INDEX(Constants!$I15:$I22,MIN(MATCH(MAX(Constants!$H15,0.001*V2*Constants!$J10/(V2+Constants!$J10/Constants!$D5)),Constants!$H15:$H22),7)),EXP(Constants!$J6*1000*(INDEX(Constants!$H15:$H22,MIN(MATCH(MAX(Constants!$H15,0.001*V2*Constants!$J10/(V2+Constants!$J10/Constants!$D5)),Constants!$H15:$H22),7))-0.001*V2*Constants!$J10/(V2+Constants!$J10/Constants!$D5))/INDEX(Constants!$I15:$I22,MIN(MATCH(MAX(Constants!$H15,0.001*V2*Constants!$J10/(V2+Constants!$J10/Constants!$D5)),Constants!$H15:$H22),7))),POWER((INDEX(Constants!$I15:$I22,MIN(MATCH(MAX(Constants!$H15,0.001*V2*Constants!$J10/(V2+Constants!$J10/Constants!$D5)),Constants!$H15:$H22),7))+(INDEX(Constants!$I15:$I22,MIN(MATCH(MAX(Constants!$H15,0.001*V2*Constants!$J10/(V2+Constants!$J10/Constants!$D5)),Constants!$H15:$H22),7)+1)-INDEX(Constants!$I15:$I22,MIN(MATCH(MAX(Constants!$H15,0.001*V2*Constants!$J10/(V2+Constants!$J10/Constants!$D5)),Constants!$H15:$H22),7)))*(0.001*V2*Constants!$J10/(V2+Constants!$J10/Constants!$D5)-INDEX(Constants!$H15:$H22,MIN(MATCH(MAX(Constants!$H15,0.001*V2*Constants!$J10/(V2+Constants!$J10/Constants!$D5)),Constants!$H15:$H22),7)))/(INDEX(Constants!$H15:$H22,MIN(MATCH(MAX(Constants!$H15,0.001*V2*Constants!$J10/(V2+Constants!$J10/Constants!$D5)),Constants!$H15:$H22),7)+1)-INDEX(Constants!$H15:$H22,MIN(MATCH(MAX(Constants!$H15,0.001*V2*Constants!$J10/(V2+Constants!$J10/Constants!$D5)),Constants!$H15:$H22),7))))/INDEX(Constants!$I15:$I22,MIN(MATCH(MAX(Constants!$H15,0.001*V2*Constants!$J10/(V2+Constants!$J10/Constants!$D5)),Constants!$H15:$H22),7)),Constants!$J6*1000*(INDEX(Constants!$H15:$H22,MIN(MATCH(MAX(Constants!$H15,0.001*V2*Constants!$J10/(V2+Constants!$J10/Constants!$D5)),Constants!$H15:$H22),7))-0.001*V2*Constants!$J10/(V2+Constants!$J10/Constants!$D5))/(INDEX(Constants!$I15:$I22,MIN(MATCH(MAX(Constants!$H15,0.001*V2*Constants!$J10/(V2+Constants!$J10/Constants!$D5)),Constants!$H15:$H22),7))+(INDEX(Constants!$I15:$I22,MIN(MATCH(MAX(Constants!$H15,0.001*V2*Constants!$J10/(V2+Constants!$J10/Constants!$D5)),Constants!$H15:$H22),7)+1)-INDEX(Constants!$I15:$I22,MIN(MATCH(MAX(Constants!$H15,0.001*V2*Constants!$J10/(V2+Constants!$J10/Constants!$D5)),Constants!$H15:$H22),7)))*(0.001*V2*Constants!$J10/(V2+Constants!$J10/Constants!$D5)-INDEX(Constants!$H15:$H22,MIN(MATCH(MAX(Constants!$H15,0.001*V2*Constants!$J10/(V2+Constants!$J10/Constants!$D5)),Constants!$H15:$H22),7)))/(INDEX(Constants!$H15:$H22,MIN(MATCH(MAX(Constants!$H15,0.001*V2*Constants!$J10/(V2+Constants!$J10/Constants!$D5)),Constants!$H15:$H22),7)+1)-INDEX(Constants!$H15:$H22,MIN(MATCH(MAX(Constants!$H15,0.001*V2*Constants!$J10/(V2+Constants!$J10/Constants!$D5)),Constants!$H15:$H22),7)))-INDEX(Constants!$I15:$I22,MIN(MATCH(MAX(Constants!$H15,0.001*V2*Constants!$J10/(V2+Constants!$J10/Constants!$D5)),Constants!$H15:$H22),7))))),"N/A")</f>
        <v>264.99872355074882</v>
      </c>
      <c r="W34" s="53" cm="1">
        <f t="array" ref="W34">IF(W15="OK",0.01*INDEX(Constants!$K15:$K22,MIN(MATCH(MAX(Constants!$H15,0.001*W2*Constants!$J10/(W2+Constants!$J10/Constants!$D5)),Constants!$H15:$H22),7))*IF(INDEX(Constants!$I15:$I22,MIN(MATCH(MAX(Constants!$H15,0.001*W2*Constants!$J10/(W2+Constants!$J10/Constants!$D5)),Constants!$H15:$H22),7))+(INDEX(Constants!$I15:$I22,MIN(MATCH(MAX(Constants!$H15,0.001*W2*Constants!$J10/(W2+Constants!$J10/Constants!$D5)),Constants!$H15:$H22),7)+1)-INDEX(Constants!$I15:$I22,MIN(MATCH(MAX(Constants!$H15,0.001*W2*Constants!$J10/(W2+Constants!$J10/Constants!$D5)),Constants!$H15:$H22),7)))*(0.001*W2*Constants!$J10/(W2+Constants!$J10/Constants!$D5)-INDEX(Constants!$H15:$H22,MIN(MATCH(MAX(Constants!$H15,0.001*W2*Constants!$J10/(W2+Constants!$J10/Constants!$D5)),Constants!$H15:$H22),7)))/(INDEX(Constants!$H15:$H22,MIN(MATCH(MAX(Constants!$H15,0.001*W2*Constants!$J10/(W2+Constants!$J10/Constants!$D5)),Constants!$H15:$H22),7)+1)-INDEX(Constants!$H15:$H22,MIN(MATCH(MAX(Constants!$H15,0.001*W2*Constants!$J10/(W2+Constants!$J10/Constants!$D5)),Constants!$H15:$H22),7)))=INDEX(Constants!$I15:$I22,MIN(MATCH(MAX(Constants!$H15,0.001*W2*Constants!$J10/(W2+Constants!$J10/Constants!$D5)),Constants!$H15:$H22),7)),EXP(Constants!$J6*1000*(INDEX(Constants!$H15:$H22,MIN(MATCH(MAX(Constants!$H15,0.001*W2*Constants!$J10/(W2+Constants!$J10/Constants!$D5)),Constants!$H15:$H22),7))-0.001*W2*Constants!$J10/(W2+Constants!$J10/Constants!$D5))/INDEX(Constants!$I15:$I22,MIN(MATCH(MAX(Constants!$H15,0.001*W2*Constants!$J10/(W2+Constants!$J10/Constants!$D5)),Constants!$H15:$H22),7))),POWER((INDEX(Constants!$I15:$I22,MIN(MATCH(MAX(Constants!$H15,0.001*W2*Constants!$J10/(W2+Constants!$J10/Constants!$D5)),Constants!$H15:$H22),7))+(INDEX(Constants!$I15:$I22,MIN(MATCH(MAX(Constants!$H15,0.001*W2*Constants!$J10/(W2+Constants!$J10/Constants!$D5)),Constants!$H15:$H22),7)+1)-INDEX(Constants!$I15:$I22,MIN(MATCH(MAX(Constants!$H15,0.001*W2*Constants!$J10/(W2+Constants!$J10/Constants!$D5)),Constants!$H15:$H22),7)))*(0.001*W2*Constants!$J10/(W2+Constants!$J10/Constants!$D5)-INDEX(Constants!$H15:$H22,MIN(MATCH(MAX(Constants!$H15,0.001*W2*Constants!$J10/(W2+Constants!$J10/Constants!$D5)),Constants!$H15:$H22),7)))/(INDEX(Constants!$H15:$H22,MIN(MATCH(MAX(Constants!$H15,0.001*W2*Constants!$J10/(W2+Constants!$J10/Constants!$D5)),Constants!$H15:$H22),7)+1)-INDEX(Constants!$H15:$H22,MIN(MATCH(MAX(Constants!$H15,0.001*W2*Constants!$J10/(W2+Constants!$J10/Constants!$D5)),Constants!$H15:$H22),7))))/INDEX(Constants!$I15:$I22,MIN(MATCH(MAX(Constants!$H15,0.001*W2*Constants!$J10/(W2+Constants!$J10/Constants!$D5)),Constants!$H15:$H22),7)),Constants!$J6*1000*(INDEX(Constants!$H15:$H22,MIN(MATCH(MAX(Constants!$H15,0.001*W2*Constants!$J10/(W2+Constants!$J10/Constants!$D5)),Constants!$H15:$H22),7))-0.001*W2*Constants!$J10/(W2+Constants!$J10/Constants!$D5))/(INDEX(Constants!$I15:$I22,MIN(MATCH(MAX(Constants!$H15,0.001*W2*Constants!$J10/(W2+Constants!$J10/Constants!$D5)),Constants!$H15:$H22),7))+(INDEX(Constants!$I15:$I22,MIN(MATCH(MAX(Constants!$H15,0.001*W2*Constants!$J10/(W2+Constants!$J10/Constants!$D5)),Constants!$H15:$H22),7)+1)-INDEX(Constants!$I15:$I22,MIN(MATCH(MAX(Constants!$H15,0.001*W2*Constants!$J10/(W2+Constants!$J10/Constants!$D5)),Constants!$H15:$H22),7)))*(0.001*W2*Constants!$J10/(W2+Constants!$J10/Constants!$D5)-INDEX(Constants!$H15:$H22,MIN(MATCH(MAX(Constants!$H15,0.001*W2*Constants!$J10/(W2+Constants!$J10/Constants!$D5)),Constants!$H15:$H22),7)))/(INDEX(Constants!$H15:$H22,MIN(MATCH(MAX(Constants!$H15,0.001*W2*Constants!$J10/(W2+Constants!$J10/Constants!$D5)),Constants!$H15:$H22),7)+1)-INDEX(Constants!$H15:$H22,MIN(MATCH(MAX(Constants!$H15,0.001*W2*Constants!$J10/(W2+Constants!$J10/Constants!$D5)),Constants!$H15:$H22),7)))-INDEX(Constants!$I15:$I22,MIN(MATCH(MAX(Constants!$H15,0.001*W2*Constants!$J10/(W2+Constants!$J10/Constants!$D5)),Constants!$H15:$H22),7))))),"N/A")</f>
        <v>264.99872355074882</v>
      </c>
    </row>
    <row r="35" spans="1:23" ht="15" customHeight="1" x14ac:dyDescent="0.25">
      <c r="A35" s="210"/>
      <c r="B35" s="56" t="s">
        <v>124</v>
      </c>
      <c r="C35" s="53">
        <f>IF(C15="OK",0.1*C34*Constants!$J7/(Constants!$D4*Constants!$K15),"N/A")</f>
        <v>29.921259842519689</v>
      </c>
      <c r="D35" s="53">
        <f>IF(D15="OK",0.1*D34*Constants!$J7/(Constants!$D4*Constants!$K15),"N/A")</f>
        <v>24.897041357748023</v>
      </c>
      <c r="E35" s="53">
        <f>IF(E15="OK",0.1*E34*Constants!$J7/(Constants!$D4*Constants!$K15),"N/A")</f>
        <v>20.580807339325574</v>
      </c>
      <c r="F35" s="53">
        <f>IF(F15="OK",0.1*F34*Constants!$J7/(Constants!$D4*Constants!$K15),"N/A")</f>
        <v>16.893156690331537</v>
      </c>
      <c r="G35" s="53">
        <f>IF(G15="OK",0.1*G34*Constants!$J7/(Constants!$D4*Constants!$K15),"N/A")</f>
        <v>13.761161504126783</v>
      </c>
      <c r="H35" s="53">
        <f>IF(H15="OK",0.1*H34*Constants!$J7/(Constants!$D4*Constants!$K15),"N/A")</f>
        <v>11.118049340588154</v>
      </c>
      <c r="I35" s="53">
        <f>IF(I15="OK",0.1*I34*Constants!$J7/(Constants!$D4*Constants!$K15),"N/A")</f>
        <v>8.9028904676938527</v>
      </c>
      <c r="J35" s="53">
        <f>IF(J15="OK",0.1*J34*Constants!$J7/(Constants!$D4*Constants!$K15),"N/A")</f>
        <v>7.060290111850553</v>
      </c>
      <c r="K35" s="53">
        <f>IF(K15="OK",0.1*K34*Constants!$J7/(Constants!$D4*Constants!$K15),"N/A")</f>
        <v>5.5584443874287661</v>
      </c>
      <c r="L35" s="53">
        <f>IF(L15="OK",0.1*L34*Constants!$J7/(Constants!$D4*Constants!$K15),"N/A")</f>
        <v>7.8254089960996778</v>
      </c>
      <c r="M35" s="53">
        <f>IF(M15="OK",0.1*M34*Constants!$J7/(Constants!$D4*Constants!$K15),"N/A")</f>
        <v>7.8254089960996778</v>
      </c>
      <c r="N35" s="53">
        <f>IF(N15="OK",0.1*N34*Constants!$J7/(Constants!$D4*Constants!$K15),"N/A")</f>
        <v>7.8254089960996778</v>
      </c>
      <c r="O35" s="53">
        <f>IF(O15="OK",0.1*O34*Constants!$J7/(Constants!$D4*Constants!$K15),"N/A")</f>
        <v>7.8254089960996778</v>
      </c>
      <c r="P35" s="53">
        <f>IF(P15="OK",0.1*P34*Constants!$J7/(Constants!$D4*Constants!$K15),"N/A")</f>
        <v>7.8254089960996778</v>
      </c>
      <c r="Q35" s="53">
        <f>IF(Q15="OK",0.1*Q34*Constants!$J7/(Constants!$D4*Constants!$K15),"N/A")</f>
        <v>7.8254089960996778</v>
      </c>
      <c r="R35" s="53">
        <f>IF(R15="OK",0.1*R34*Constants!$J7/(Constants!$D4*Constants!$K15),"N/A")</f>
        <v>7.8254089960996778</v>
      </c>
      <c r="S35" s="53">
        <f>IF(S15="OK",0.1*S34*Constants!$J7/(Constants!$D4*Constants!$K15),"N/A")</f>
        <v>7.8254089960996778</v>
      </c>
      <c r="T35" s="53">
        <f>IF(T15="OK",0.1*T34*Constants!$J7/(Constants!$D4*Constants!$K15),"N/A")</f>
        <v>7.8254089960996778</v>
      </c>
      <c r="U35" s="53">
        <f>IF(U15="OK",0.1*U34*Constants!$J7/(Constants!$D4*Constants!$K15),"N/A")</f>
        <v>7.8254089960996778</v>
      </c>
      <c r="V35" s="53">
        <f>IF(V15="OK",0.1*V34*Constants!$J7/(Constants!$D4*Constants!$K15),"N/A")</f>
        <v>7.8254089960996778</v>
      </c>
      <c r="W35" s="53">
        <f>IF(W15="OK",0.1*W34*Constants!$J7/(Constants!$D4*Constants!$K15),"N/A")</f>
        <v>7.8254089960996778</v>
      </c>
    </row>
    <row r="36" spans="1:23" ht="15" hidden="1" customHeight="1" x14ac:dyDescent="0.25">
      <c r="A36" s="215" t="s">
        <v>113</v>
      </c>
      <c r="B36" s="215"/>
    </row>
    <row r="37" spans="1:23" ht="15" hidden="1" customHeight="1" x14ac:dyDescent="0.25">
      <c r="A37" s="42" t="s">
        <v>121</v>
      </c>
      <c r="B37" s="42" t="s">
        <v>27</v>
      </c>
      <c r="C37" s="3">
        <f>Constants!$K15</f>
        <v>101325</v>
      </c>
      <c r="D37" s="3">
        <f>Constants!$K15</f>
        <v>101325</v>
      </c>
      <c r="E37" s="3">
        <f>Constants!$K15</f>
        <v>101325</v>
      </c>
      <c r="F37" s="3">
        <f>Constants!$K15</f>
        <v>101325</v>
      </c>
      <c r="G37" s="3">
        <f>Constants!$K15</f>
        <v>101325</v>
      </c>
      <c r="H37" s="3">
        <f>Constants!$K15</f>
        <v>101325</v>
      </c>
      <c r="I37" s="3">
        <f>Constants!$K15</f>
        <v>101325</v>
      </c>
      <c r="J37" s="3">
        <f>Constants!$K15</f>
        <v>101325</v>
      </c>
      <c r="K37" s="3">
        <f>Constants!$K15</f>
        <v>101325</v>
      </c>
      <c r="L37" s="3">
        <f>Constants!$K15</f>
        <v>101325</v>
      </c>
      <c r="M37" s="3">
        <f>Constants!$K15</f>
        <v>101325</v>
      </c>
      <c r="N37" s="3">
        <f>Constants!$K15</f>
        <v>101325</v>
      </c>
      <c r="O37" s="3">
        <f>Constants!$K15</f>
        <v>101325</v>
      </c>
      <c r="P37" s="3">
        <f>Constants!$K15</f>
        <v>101325</v>
      </c>
      <c r="Q37" s="3">
        <f>Constants!$K15</f>
        <v>101325</v>
      </c>
      <c r="R37" s="3">
        <f>Constants!$K15</f>
        <v>101325</v>
      </c>
      <c r="S37" s="3">
        <f>Constants!$K15</f>
        <v>101325</v>
      </c>
      <c r="T37" s="3">
        <f>Constants!$K15</f>
        <v>101325</v>
      </c>
      <c r="U37" s="3">
        <f>Constants!$K15</f>
        <v>101325</v>
      </c>
      <c r="V37" s="3">
        <f>Constants!$K15</f>
        <v>101325</v>
      </c>
      <c r="W37" s="3">
        <f>Constants!$K15</f>
        <v>101325</v>
      </c>
    </row>
    <row r="38" spans="1:23" ht="15" hidden="1" customHeight="1" x14ac:dyDescent="0.25">
      <c r="A38" s="42" t="s">
        <v>114</v>
      </c>
      <c r="B38" s="42" t="s">
        <v>27</v>
      </c>
      <c r="C38" s="3">
        <f>C37*IF(Constants!$J15=0,EXP(Constants!$J$6*1000*(Constants!$H15-Constants!$H16)/(Constants!$I15+C$3)),POWER((Constants!$I16+C$3)/(Constants!$I15+C$3),Constants!$J$6*1000*(Constants!$H15-Constants!$H16)/(Constants!$I16-Constants!$I15)))</f>
        <v>22632.040596934741</v>
      </c>
      <c r="D38" s="3">
        <f>D37*IF(Constants!$J15=0,EXP(Constants!$J$6*1000*(Constants!$H15-Constants!$H16)/(Constants!$I15+D$3)),POWER((Constants!$I16+D$3)/(Constants!$I15+D$3),Constants!$J$6*1000*(Constants!$H15-Constants!$H16)/(Constants!$I16-Constants!$I15)))</f>
        <v>22632.040596934741</v>
      </c>
      <c r="E38" s="3">
        <f>E37*IF(Constants!$J15=0,EXP(Constants!$J$6*1000*(Constants!$H15-Constants!$H16)/(Constants!$I15+E$3)),POWER((Constants!$I16+E$3)/(Constants!$I15+E$3),Constants!$J$6*1000*(Constants!$H15-Constants!$H16)/(Constants!$I16-Constants!$I15)))</f>
        <v>22632.040596934741</v>
      </c>
      <c r="F38" s="3">
        <f>F37*IF(Constants!$J15=0,EXP(Constants!$J$6*1000*(Constants!$H15-Constants!$H16)/(Constants!$I15+F$3)),POWER((Constants!$I16+F$3)/(Constants!$I15+F$3),Constants!$J$6*1000*(Constants!$H15-Constants!$H16)/(Constants!$I16-Constants!$I15)))</f>
        <v>22632.040596934741</v>
      </c>
      <c r="G38" s="3">
        <f>G37*IF(Constants!$J15=0,EXP(Constants!$J$6*1000*(Constants!$H15-Constants!$H16)/(Constants!$I15+G$3)),POWER((Constants!$I16+G$3)/(Constants!$I15+G$3),Constants!$J$6*1000*(Constants!$H15-Constants!$H16)/(Constants!$I16-Constants!$I15)))</f>
        <v>22632.040596934741</v>
      </c>
      <c r="H38" s="3">
        <f>H37*IF(Constants!$J15=0,EXP(Constants!$J$6*1000*(Constants!$H15-Constants!$H16)/(Constants!$I15+H$3)),POWER((Constants!$I16+H$3)/(Constants!$I15+H$3),Constants!$J$6*1000*(Constants!$H15-Constants!$H16)/(Constants!$I16-Constants!$I15)))</f>
        <v>22632.040596934741</v>
      </c>
      <c r="I38" s="3">
        <f>I37*IF(Constants!$J15=0,EXP(Constants!$J$6*1000*(Constants!$H15-Constants!$H16)/(Constants!$I15+I$3)),POWER((Constants!$I16+I$3)/(Constants!$I15+I$3),Constants!$J$6*1000*(Constants!$H15-Constants!$H16)/(Constants!$I16-Constants!$I15)))</f>
        <v>22632.040596934741</v>
      </c>
      <c r="J38" s="3">
        <f>J37*IF(Constants!$J15=0,EXP(Constants!$J$6*1000*(Constants!$H15-Constants!$H16)/(Constants!$I15+J$3)),POWER((Constants!$I16+J$3)/(Constants!$I15+J$3),Constants!$J$6*1000*(Constants!$H15-Constants!$H16)/(Constants!$I16-Constants!$I15)))</f>
        <v>22632.040596934741</v>
      </c>
      <c r="K38" s="3">
        <f>K37*IF(Constants!$J15=0,EXP(Constants!$J$6*1000*(Constants!$H15-Constants!$H16)/(Constants!$I15+K$3)),POWER((Constants!$I16+K$3)/(Constants!$I15+K$3),Constants!$J$6*1000*(Constants!$H15-Constants!$H16)/(Constants!$I16-Constants!$I15)))</f>
        <v>22632.040596934741</v>
      </c>
      <c r="L38" s="3">
        <f>L37*IF(Constants!$J15=0,EXP(Constants!$J$6*1000*(Constants!$H15-Constants!$H16)/(Constants!$I15+L$3)),POWER((Constants!$I16+L$3)/(Constants!$I15+L$3),Constants!$J$6*1000*(Constants!$H15-Constants!$H16)/(Constants!$I16-Constants!$I15)))</f>
        <v>21255.860097897723</v>
      </c>
      <c r="M38" s="3">
        <f>M37*IF(Constants!$J15=0,EXP(Constants!$J$6*1000*(Constants!$H15-Constants!$H16)/(Constants!$I15+M$3)),POWER((Constants!$I16+M$3)/(Constants!$I15+M$3),Constants!$J$6*1000*(Constants!$H15-Constants!$H16)/(Constants!$I16-Constants!$I15)))</f>
        <v>21255.860097897723</v>
      </c>
      <c r="N38" s="3">
        <f>N37*IF(Constants!$J15=0,EXP(Constants!$J$6*1000*(Constants!$H15-Constants!$H16)/(Constants!$I15+N$3)),POWER((Constants!$I16+N$3)/(Constants!$I15+N$3),Constants!$J$6*1000*(Constants!$H15-Constants!$H16)/(Constants!$I16-Constants!$I15)))</f>
        <v>21255.860097897723</v>
      </c>
      <c r="O38" s="3">
        <f>O37*IF(Constants!$J15=0,EXP(Constants!$J$6*1000*(Constants!$H15-Constants!$H16)/(Constants!$I15+O$3)),POWER((Constants!$I16+O$3)/(Constants!$I15+O$3),Constants!$J$6*1000*(Constants!$H15-Constants!$H16)/(Constants!$I16-Constants!$I15)))</f>
        <v>21255.860097897723</v>
      </c>
      <c r="P38" s="3">
        <f>P37*IF(Constants!$J15=0,EXP(Constants!$J$6*1000*(Constants!$H15-Constants!$H16)/(Constants!$I15+P$3)),POWER((Constants!$I16+P$3)/(Constants!$I15+P$3),Constants!$J$6*1000*(Constants!$H15-Constants!$H16)/(Constants!$I16-Constants!$I15)))</f>
        <v>21255.860097897723</v>
      </c>
      <c r="Q38" s="3">
        <f>Q37*IF(Constants!$J15=0,EXP(Constants!$J$6*1000*(Constants!$H15-Constants!$H16)/(Constants!$I15+Q$3)),POWER((Constants!$I16+Q$3)/(Constants!$I15+Q$3),Constants!$J$6*1000*(Constants!$H15-Constants!$H16)/(Constants!$I16-Constants!$I15)))</f>
        <v>21255.860097897723</v>
      </c>
      <c r="R38" s="3">
        <f>R37*IF(Constants!$J15=0,EXP(Constants!$J$6*1000*(Constants!$H15-Constants!$H16)/(Constants!$I15+R$3)),POWER((Constants!$I16+R$3)/(Constants!$I15+R$3),Constants!$J$6*1000*(Constants!$H15-Constants!$H16)/(Constants!$I16-Constants!$I15)))</f>
        <v>21255.860097897723</v>
      </c>
      <c r="S38" s="3">
        <f>S37*IF(Constants!$J15=0,EXP(Constants!$J$6*1000*(Constants!$H15-Constants!$H16)/(Constants!$I15+S$3)),POWER((Constants!$I16+S$3)/(Constants!$I15+S$3),Constants!$J$6*1000*(Constants!$H15-Constants!$H16)/(Constants!$I16-Constants!$I15)))</f>
        <v>21255.860097897723</v>
      </c>
      <c r="T38" s="3">
        <f>T37*IF(Constants!$J15=0,EXP(Constants!$J$6*1000*(Constants!$H15-Constants!$H16)/(Constants!$I15+T$3)),POWER((Constants!$I16+T$3)/(Constants!$I15+T$3),Constants!$J$6*1000*(Constants!$H15-Constants!$H16)/(Constants!$I16-Constants!$I15)))</f>
        <v>21255.860097897723</v>
      </c>
      <c r="U38" s="3">
        <f>U37*IF(Constants!$J15=0,EXP(Constants!$J$6*1000*(Constants!$H15-Constants!$H16)/(Constants!$I15+U$3)),POWER((Constants!$I16+U$3)/(Constants!$I15+U$3),Constants!$J$6*1000*(Constants!$H15-Constants!$H16)/(Constants!$I16-Constants!$I15)))</f>
        <v>21255.860097897723</v>
      </c>
      <c r="V38" s="3">
        <f>V37*IF(Constants!$J15=0,EXP(Constants!$J$6*1000*(Constants!$H15-Constants!$H16)/(Constants!$I15+V$3)),POWER((Constants!$I16+V$3)/(Constants!$I15+V$3),Constants!$J$6*1000*(Constants!$H15-Constants!$H16)/(Constants!$I16-Constants!$I15)))</f>
        <v>21255.860097897723</v>
      </c>
      <c r="W38" s="3">
        <f>W37*IF(Constants!$J15=0,EXP(Constants!$J$6*1000*(Constants!$H15-Constants!$H16)/(Constants!$I15+W$3)),POWER((Constants!$I16+W$3)/(Constants!$I15+W$3),Constants!$J$6*1000*(Constants!$H15-Constants!$H16)/(Constants!$I16-Constants!$I15)))</f>
        <v>21255.860097897723</v>
      </c>
    </row>
    <row r="39" spans="1:23" ht="15" hidden="1" customHeight="1" x14ac:dyDescent="0.25">
      <c r="A39" s="42" t="s">
        <v>115</v>
      </c>
      <c r="B39" s="42" t="s">
        <v>27</v>
      </c>
      <c r="C39" s="3">
        <f>C38*IF(Constants!$J16=0,EXP(Constants!$J$6*1000*(Constants!$H16-Constants!$H17)/(Constants!$I16+C$3)),POWER((Constants!$I17+C$3)/(Constants!$I16+C$3),Constants!$J$6*1000*(Constants!$H16-Constants!$H17)/(Constants!$I17-Constants!$I16)))</f>
        <v>5474.8776606600259</v>
      </c>
      <c r="D39" s="3">
        <f>D38*IF(Constants!$J16=0,EXP(Constants!$J$6*1000*(Constants!$H16-Constants!$H17)/(Constants!$I16+D$3)),POWER((Constants!$I17+D$3)/(Constants!$I16+D$3),Constants!$J$6*1000*(Constants!$H16-Constants!$H17)/(Constants!$I17-Constants!$I16)))</f>
        <v>5474.8776606600259</v>
      </c>
      <c r="E39" s="3">
        <f>E38*IF(Constants!$J16=0,EXP(Constants!$J$6*1000*(Constants!$H16-Constants!$H17)/(Constants!$I16+E$3)),POWER((Constants!$I17+E$3)/(Constants!$I16+E$3),Constants!$J$6*1000*(Constants!$H16-Constants!$H17)/(Constants!$I17-Constants!$I16)))</f>
        <v>5474.8776606600259</v>
      </c>
      <c r="F39" s="3">
        <f>F38*IF(Constants!$J16=0,EXP(Constants!$J$6*1000*(Constants!$H16-Constants!$H17)/(Constants!$I16+F$3)),POWER((Constants!$I17+F$3)/(Constants!$I16+F$3),Constants!$J$6*1000*(Constants!$H16-Constants!$H17)/(Constants!$I17-Constants!$I16)))</f>
        <v>5474.8776606600259</v>
      </c>
      <c r="G39" s="3">
        <f>G38*IF(Constants!$J16=0,EXP(Constants!$J$6*1000*(Constants!$H16-Constants!$H17)/(Constants!$I16+G$3)),POWER((Constants!$I17+G$3)/(Constants!$I16+G$3),Constants!$J$6*1000*(Constants!$H16-Constants!$H17)/(Constants!$I17-Constants!$I16)))</f>
        <v>5474.8776606600259</v>
      </c>
      <c r="H39" s="3">
        <f>H38*IF(Constants!$J16=0,EXP(Constants!$J$6*1000*(Constants!$H16-Constants!$H17)/(Constants!$I16+H$3)),POWER((Constants!$I17+H$3)/(Constants!$I16+H$3),Constants!$J$6*1000*(Constants!$H16-Constants!$H17)/(Constants!$I17-Constants!$I16)))</f>
        <v>5474.8776606600259</v>
      </c>
      <c r="I39" s="3">
        <f>I38*IF(Constants!$J16=0,EXP(Constants!$J$6*1000*(Constants!$H16-Constants!$H17)/(Constants!$I16+I$3)),POWER((Constants!$I17+I$3)/(Constants!$I16+I$3),Constants!$J$6*1000*(Constants!$H16-Constants!$H17)/(Constants!$I17-Constants!$I16)))</f>
        <v>5474.8776606600259</v>
      </c>
      <c r="J39" s="3">
        <f>J38*IF(Constants!$J16=0,EXP(Constants!$J$6*1000*(Constants!$H16-Constants!$H17)/(Constants!$I16+J$3)),POWER((Constants!$I17+J$3)/(Constants!$I16+J$3),Constants!$J$6*1000*(Constants!$H16-Constants!$H17)/(Constants!$I17-Constants!$I16)))</f>
        <v>5474.8776606600259</v>
      </c>
      <c r="K39" s="3">
        <f>K38*IF(Constants!$J16=0,EXP(Constants!$J$6*1000*(Constants!$H16-Constants!$H17)/(Constants!$I16+K$3)),POWER((Constants!$I17+K$3)/(Constants!$I16+K$3),Constants!$J$6*1000*(Constants!$H16-Constants!$H17)/(Constants!$I17-Constants!$I16)))</f>
        <v>5474.8776606600259</v>
      </c>
      <c r="L39" s="3">
        <f>L38*IF(Constants!$J16=0,EXP(Constants!$J$6*1000*(Constants!$H16-Constants!$H17)/(Constants!$I16+L$3)),POWER((Constants!$I17+L$3)/(Constants!$I16+L$3),Constants!$J$6*1000*(Constants!$H16-Constants!$H17)/(Constants!$I17-Constants!$I16)))</f>
        <v>4800.6896414571529</v>
      </c>
      <c r="M39" s="3">
        <f>M38*IF(Constants!$J16=0,EXP(Constants!$J$6*1000*(Constants!$H16-Constants!$H17)/(Constants!$I16+M$3)),POWER((Constants!$I17+M$3)/(Constants!$I16+M$3),Constants!$J$6*1000*(Constants!$H16-Constants!$H17)/(Constants!$I17-Constants!$I16)))</f>
        <v>4800.6896414571529</v>
      </c>
      <c r="N39" s="3">
        <f>N38*IF(Constants!$J16=0,EXP(Constants!$J$6*1000*(Constants!$H16-Constants!$H17)/(Constants!$I16+N$3)),POWER((Constants!$I17+N$3)/(Constants!$I16+N$3),Constants!$J$6*1000*(Constants!$H16-Constants!$H17)/(Constants!$I17-Constants!$I16)))</f>
        <v>4800.6896414571529</v>
      </c>
      <c r="O39" s="3">
        <f>O38*IF(Constants!$J16=0,EXP(Constants!$J$6*1000*(Constants!$H16-Constants!$H17)/(Constants!$I16+O$3)),POWER((Constants!$I17+O$3)/(Constants!$I16+O$3),Constants!$J$6*1000*(Constants!$H16-Constants!$H17)/(Constants!$I17-Constants!$I16)))</f>
        <v>4800.6896414571529</v>
      </c>
      <c r="P39" s="3">
        <f>P38*IF(Constants!$J16=0,EXP(Constants!$J$6*1000*(Constants!$H16-Constants!$H17)/(Constants!$I16+P$3)),POWER((Constants!$I17+P$3)/(Constants!$I16+P$3),Constants!$J$6*1000*(Constants!$H16-Constants!$H17)/(Constants!$I17-Constants!$I16)))</f>
        <v>4800.6896414571529</v>
      </c>
      <c r="Q39" s="3">
        <f>Q38*IF(Constants!$J16=0,EXP(Constants!$J$6*1000*(Constants!$H16-Constants!$H17)/(Constants!$I16+Q$3)),POWER((Constants!$I17+Q$3)/(Constants!$I16+Q$3),Constants!$J$6*1000*(Constants!$H16-Constants!$H17)/(Constants!$I17-Constants!$I16)))</f>
        <v>4800.6896414571529</v>
      </c>
      <c r="R39" s="3">
        <f>R38*IF(Constants!$J16=0,EXP(Constants!$J$6*1000*(Constants!$H16-Constants!$H17)/(Constants!$I16+R$3)),POWER((Constants!$I17+R$3)/(Constants!$I16+R$3),Constants!$J$6*1000*(Constants!$H16-Constants!$H17)/(Constants!$I17-Constants!$I16)))</f>
        <v>4800.6896414571529</v>
      </c>
      <c r="S39" s="3">
        <f>S38*IF(Constants!$J16=0,EXP(Constants!$J$6*1000*(Constants!$H16-Constants!$H17)/(Constants!$I16+S$3)),POWER((Constants!$I17+S$3)/(Constants!$I16+S$3),Constants!$J$6*1000*(Constants!$H16-Constants!$H17)/(Constants!$I17-Constants!$I16)))</f>
        <v>4800.6896414571529</v>
      </c>
      <c r="T39" s="3">
        <f>T38*IF(Constants!$J16=0,EXP(Constants!$J$6*1000*(Constants!$H16-Constants!$H17)/(Constants!$I16+T$3)),POWER((Constants!$I17+T$3)/(Constants!$I16+T$3),Constants!$J$6*1000*(Constants!$H16-Constants!$H17)/(Constants!$I17-Constants!$I16)))</f>
        <v>4800.6896414571529</v>
      </c>
      <c r="U39" s="3">
        <f>U38*IF(Constants!$J16=0,EXP(Constants!$J$6*1000*(Constants!$H16-Constants!$H17)/(Constants!$I16+U$3)),POWER((Constants!$I17+U$3)/(Constants!$I16+U$3),Constants!$J$6*1000*(Constants!$H16-Constants!$H17)/(Constants!$I17-Constants!$I16)))</f>
        <v>4800.6896414571529</v>
      </c>
      <c r="V39" s="3">
        <f>V38*IF(Constants!$J16=0,EXP(Constants!$J$6*1000*(Constants!$H16-Constants!$H17)/(Constants!$I16+V$3)),POWER((Constants!$I17+V$3)/(Constants!$I16+V$3),Constants!$J$6*1000*(Constants!$H16-Constants!$H17)/(Constants!$I17-Constants!$I16)))</f>
        <v>4800.6896414571529</v>
      </c>
      <c r="W39" s="3">
        <f>W38*IF(Constants!$J16=0,EXP(Constants!$J$6*1000*(Constants!$H16-Constants!$H17)/(Constants!$I16+W$3)),POWER((Constants!$I17+W$3)/(Constants!$I16+W$3),Constants!$J$6*1000*(Constants!$H16-Constants!$H17)/(Constants!$I17-Constants!$I16)))</f>
        <v>4800.6896414571529</v>
      </c>
    </row>
    <row r="40" spans="1:23" ht="15" hidden="1" customHeight="1" x14ac:dyDescent="0.25">
      <c r="A40" s="42" t="s">
        <v>116</v>
      </c>
      <c r="B40" s="42" t="s">
        <v>27</v>
      </c>
      <c r="C40" s="3">
        <f>C39*IF(Constants!$J17=0,EXP(Constants!$J$6*1000*(Constants!$H17-Constants!$H18)/(Constants!$I17+C$3)),POWER((Constants!$I18+C$3)/(Constants!$I17+C$3),Constants!$J$6*1000*(Constants!$H17-Constants!$H18)/(Constants!$I18-Constants!$I17)))</f>
        <v>868.01583774936603</v>
      </c>
      <c r="D40" s="3">
        <f>D39*IF(Constants!$J17=0,EXP(Constants!$J$6*1000*(Constants!$H17-Constants!$H18)/(Constants!$I17+D$3)),POWER((Constants!$I18+D$3)/(Constants!$I17+D$3),Constants!$J$6*1000*(Constants!$H17-Constants!$H18)/(Constants!$I18-Constants!$I17)))</f>
        <v>868.01583774936603</v>
      </c>
      <c r="E40" s="3">
        <f>E39*IF(Constants!$J17=0,EXP(Constants!$J$6*1000*(Constants!$H17-Constants!$H18)/(Constants!$I17+E$3)),POWER((Constants!$I18+E$3)/(Constants!$I17+E$3),Constants!$J$6*1000*(Constants!$H17-Constants!$H18)/(Constants!$I18-Constants!$I17)))</f>
        <v>868.01583774936603</v>
      </c>
      <c r="F40" s="3">
        <f>F39*IF(Constants!$J17=0,EXP(Constants!$J$6*1000*(Constants!$H17-Constants!$H18)/(Constants!$I17+F$3)),POWER((Constants!$I18+F$3)/(Constants!$I17+F$3),Constants!$J$6*1000*(Constants!$H17-Constants!$H18)/(Constants!$I18-Constants!$I17)))</f>
        <v>868.01583774936603</v>
      </c>
      <c r="G40" s="3">
        <f>G39*IF(Constants!$J17=0,EXP(Constants!$J$6*1000*(Constants!$H17-Constants!$H18)/(Constants!$I17+G$3)),POWER((Constants!$I18+G$3)/(Constants!$I17+G$3),Constants!$J$6*1000*(Constants!$H17-Constants!$H18)/(Constants!$I18-Constants!$I17)))</f>
        <v>868.01583774936603</v>
      </c>
      <c r="H40" s="3">
        <f>H39*IF(Constants!$J17=0,EXP(Constants!$J$6*1000*(Constants!$H17-Constants!$H18)/(Constants!$I17+H$3)),POWER((Constants!$I18+H$3)/(Constants!$I17+H$3),Constants!$J$6*1000*(Constants!$H17-Constants!$H18)/(Constants!$I18-Constants!$I17)))</f>
        <v>868.01583774936603</v>
      </c>
      <c r="I40" s="3">
        <f>I39*IF(Constants!$J17=0,EXP(Constants!$J$6*1000*(Constants!$H17-Constants!$H18)/(Constants!$I17+I$3)),POWER((Constants!$I18+I$3)/(Constants!$I17+I$3),Constants!$J$6*1000*(Constants!$H17-Constants!$H18)/(Constants!$I18-Constants!$I17)))</f>
        <v>868.01583774936603</v>
      </c>
      <c r="J40" s="3">
        <f>J39*IF(Constants!$J17=0,EXP(Constants!$J$6*1000*(Constants!$H17-Constants!$H18)/(Constants!$I17+J$3)),POWER((Constants!$I18+J$3)/(Constants!$I17+J$3),Constants!$J$6*1000*(Constants!$H17-Constants!$H18)/(Constants!$I18-Constants!$I17)))</f>
        <v>868.01583774936603</v>
      </c>
      <c r="K40" s="3">
        <f>K39*IF(Constants!$J17=0,EXP(Constants!$J$6*1000*(Constants!$H17-Constants!$H18)/(Constants!$I17+K$3)),POWER((Constants!$I18+K$3)/(Constants!$I17+K$3),Constants!$J$6*1000*(Constants!$H17-Constants!$H18)/(Constants!$I18-Constants!$I17)))</f>
        <v>868.01583774936603</v>
      </c>
      <c r="L40" s="3">
        <f>L39*IF(Constants!$J17=0,EXP(Constants!$J$6*1000*(Constants!$H17-Constants!$H18)/(Constants!$I17+L$3)),POWER((Constants!$I18+L$3)/(Constants!$I17+L$3),Constants!$J$6*1000*(Constants!$H17-Constants!$H18)/(Constants!$I18-Constants!$I17)))</f>
        <v>697.94955634659777</v>
      </c>
      <c r="M40" s="3">
        <f>M39*IF(Constants!$J17=0,EXP(Constants!$J$6*1000*(Constants!$H17-Constants!$H18)/(Constants!$I17+M$3)),POWER((Constants!$I18+M$3)/(Constants!$I17+M$3),Constants!$J$6*1000*(Constants!$H17-Constants!$H18)/(Constants!$I18-Constants!$I17)))</f>
        <v>697.94955634659777</v>
      </c>
      <c r="N40" s="3">
        <f>N39*IF(Constants!$J17=0,EXP(Constants!$J$6*1000*(Constants!$H17-Constants!$H18)/(Constants!$I17+N$3)),POWER((Constants!$I18+N$3)/(Constants!$I17+N$3),Constants!$J$6*1000*(Constants!$H17-Constants!$H18)/(Constants!$I18-Constants!$I17)))</f>
        <v>697.94955634659777</v>
      </c>
      <c r="O40" s="3">
        <f>O39*IF(Constants!$J17=0,EXP(Constants!$J$6*1000*(Constants!$H17-Constants!$H18)/(Constants!$I17+O$3)),POWER((Constants!$I18+O$3)/(Constants!$I17+O$3),Constants!$J$6*1000*(Constants!$H17-Constants!$H18)/(Constants!$I18-Constants!$I17)))</f>
        <v>697.94955634659777</v>
      </c>
      <c r="P40" s="3">
        <f>P39*IF(Constants!$J17=0,EXP(Constants!$J$6*1000*(Constants!$H17-Constants!$H18)/(Constants!$I17+P$3)),POWER((Constants!$I18+P$3)/(Constants!$I17+P$3),Constants!$J$6*1000*(Constants!$H17-Constants!$H18)/(Constants!$I18-Constants!$I17)))</f>
        <v>697.94955634659777</v>
      </c>
      <c r="Q40" s="3">
        <f>Q39*IF(Constants!$J17=0,EXP(Constants!$J$6*1000*(Constants!$H17-Constants!$H18)/(Constants!$I17+Q$3)),POWER((Constants!$I18+Q$3)/(Constants!$I17+Q$3),Constants!$J$6*1000*(Constants!$H17-Constants!$H18)/(Constants!$I18-Constants!$I17)))</f>
        <v>697.94955634659777</v>
      </c>
      <c r="R40" s="3">
        <f>R39*IF(Constants!$J17=0,EXP(Constants!$J$6*1000*(Constants!$H17-Constants!$H18)/(Constants!$I17+R$3)),POWER((Constants!$I18+R$3)/(Constants!$I17+R$3),Constants!$J$6*1000*(Constants!$H17-Constants!$H18)/(Constants!$I18-Constants!$I17)))</f>
        <v>697.94955634659777</v>
      </c>
      <c r="S40" s="3">
        <f>S39*IF(Constants!$J17=0,EXP(Constants!$J$6*1000*(Constants!$H17-Constants!$H18)/(Constants!$I17+S$3)),POWER((Constants!$I18+S$3)/(Constants!$I17+S$3),Constants!$J$6*1000*(Constants!$H17-Constants!$H18)/(Constants!$I18-Constants!$I17)))</f>
        <v>697.94955634659777</v>
      </c>
      <c r="T40" s="3">
        <f>T39*IF(Constants!$J17=0,EXP(Constants!$J$6*1000*(Constants!$H17-Constants!$H18)/(Constants!$I17+T$3)),POWER((Constants!$I18+T$3)/(Constants!$I17+T$3),Constants!$J$6*1000*(Constants!$H17-Constants!$H18)/(Constants!$I18-Constants!$I17)))</f>
        <v>697.94955634659777</v>
      </c>
      <c r="U40" s="3">
        <f>U39*IF(Constants!$J17=0,EXP(Constants!$J$6*1000*(Constants!$H17-Constants!$H18)/(Constants!$I17+U$3)),POWER((Constants!$I18+U$3)/(Constants!$I17+U$3),Constants!$J$6*1000*(Constants!$H17-Constants!$H18)/(Constants!$I18-Constants!$I17)))</f>
        <v>697.94955634659777</v>
      </c>
      <c r="V40" s="3">
        <f>V39*IF(Constants!$J17=0,EXP(Constants!$J$6*1000*(Constants!$H17-Constants!$H18)/(Constants!$I17+V$3)),POWER((Constants!$I18+V$3)/(Constants!$I17+V$3),Constants!$J$6*1000*(Constants!$H17-Constants!$H18)/(Constants!$I18-Constants!$I17)))</f>
        <v>697.94955634659777</v>
      </c>
      <c r="W40" s="3">
        <f>W39*IF(Constants!$J17=0,EXP(Constants!$J$6*1000*(Constants!$H17-Constants!$H18)/(Constants!$I17+W$3)),POWER((Constants!$I18+W$3)/(Constants!$I17+W$3),Constants!$J$6*1000*(Constants!$H17-Constants!$H18)/(Constants!$I18-Constants!$I17)))</f>
        <v>697.94955634659777</v>
      </c>
    </row>
    <row r="41" spans="1:23" ht="15" hidden="1" customHeight="1" x14ac:dyDescent="0.25">
      <c r="A41" s="42" t="s">
        <v>117</v>
      </c>
      <c r="B41" s="42" t="s">
        <v>27</v>
      </c>
      <c r="C41" s="3">
        <f>C40*IF(Constants!$J18=0,EXP(Constants!$J$6*1000*(Constants!$H18-Constants!$H19)/(Constants!$I18+C$3)),POWER((Constants!$I19+C$3)/(Constants!$I18+C$3),Constants!$J$6*1000*(Constants!$H18-Constants!$H19)/(Constants!$I19-Constants!$I18)))</f>
        <v>110.90578455391477</v>
      </c>
      <c r="D41" s="3">
        <f>D40*IF(Constants!$J18=0,EXP(Constants!$J$6*1000*(Constants!$H18-Constants!$H19)/(Constants!$I18+D$3)),POWER((Constants!$I19+D$3)/(Constants!$I18+D$3),Constants!$J$6*1000*(Constants!$H18-Constants!$H19)/(Constants!$I19-Constants!$I18)))</f>
        <v>110.90578455391477</v>
      </c>
      <c r="E41" s="3">
        <f>E40*IF(Constants!$J18=0,EXP(Constants!$J$6*1000*(Constants!$H18-Constants!$H19)/(Constants!$I18+E$3)),POWER((Constants!$I19+E$3)/(Constants!$I18+E$3),Constants!$J$6*1000*(Constants!$H18-Constants!$H19)/(Constants!$I19-Constants!$I18)))</f>
        <v>110.90578455391477</v>
      </c>
      <c r="F41" s="3">
        <f>F40*IF(Constants!$J18=0,EXP(Constants!$J$6*1000*(Constants!$H18-Constants!$H19)/(Constants!$I18+F$3)),POWER((Constants!$I19+F$3)/(Constants!$I18+F$3),Constants!$J$6*1000*(Constants!$H18-Constants!$H19)/(Constants!$I19-Constants!$I18)))</f>
        <v>110.90578455391477</v>
      </c>
      <c r="G41" s="3">
        <f>G40*IF(Constants!$J18=0,EXP(Constants!$J$6*1000*(Constants!$H18-Constants!$H19)/(Constants!$I18+G$3)),POWER((Constants!$I19+G$3)/(Constants!$I18+G$3),Constants!$J$6*1000*(Constants!$H18-Constants!$H19)/(Constants!$I19-Constants!$I18)))</f>
        <v>110.90578455391477</v>
      </c>
      <c r="H41" s="3">
        <f>H40*IF(Constants!$J18=0,EXP(Constants!$J$6*1000*(Constants!$H18-Constants!$H19)/(Constants!$I18+H$3)),POWER((Constants!$I19+H$3)/(Constants!$I18+H$3),Constants!$J$6*1000*(Constants!$H18-Constants!$H19)/(Constants!$I19-Constants!$I18)))</f>
        <v>110.90578455391477</v>
      </c>
      <c r="I41" s="3">
        <f>I40*IF(Constants!$J18=0,EXP(Constants!$J$6*1000*(Constants!$H18-Constants!$H19)/(Constants!$I18+I$3)),POWER((Constants!$I19+I$3)/(Constants!$I18+I$3),Constants!$J$6*1000*(Constants!$H18-Constants!$H19)/(Constants!$I19-Constants!$I18)))</f>
        <v>110.90578455391477</v>
      </c>
      <c r="J41" s="3">
        <f>J40*IF(Constants!$J18=0,EXP(Constants!$J$6*1000*(Constants!$H18-Constants!$H19)/(Constants!$I18+J$3)),POWER((Constants!$I19+J$3)/(Constants!$I18+J$3),Constants!$J$6*1000*(Constants!$H18-Constants!$H19)/(Constants!$I19-Constants!$I18)))</f>
        <v>110.90578455391477</v>
      </c>
      <c r="K41" s="3">
        <f>K40*IF(Constants!$J18=0,EXP(Constants!$J$6*1000*(Constants!$H18-Constants!$H19)/(Constants!$I18+K$3)),POWER((Constants!$I19+K$3)/(Constants!$I18+K$3),Constants!$J$6*1000*(Constants!$H18-Constants!$H19)/(Constants!$I19-Constants!$I18)))</f>
        <v>110.90578455391477</v>
      </c>
      <c r="L41" s="3">
        <f>L40*IF(Constants!$J18=0,EXP(Constants!$J$6*1000*(Constants!$H18-Constants!$H19)/(Constants!$I18+L$3)),POWER((Constants!$I19+L$3)/(Constants!$I18+L$3),Constants!$J$6*1000*(Constants!$H18-Constants!$H19)/(Constants!$I19-Constants!$I18)))</f>
        <v>81.804219901356163</v>
      </c>
      <c r="M41" s="3">
        <f>M40*IF(Constants!$J18=0,EXP(Constants!$J$6*1000*(Constants!$H18-Constants!$H19)/(Constants!$I18+M$3)),POWER((Constants!$I19+M$3)/(Constants!$I18+M$3),Constants!$J$6*1000*(Constants!$H18-Constants!$H19)/(Constants!$I19-Constants!$I18)))</f>
        <v>81.804219901356163</v>
      </c>
      <c r="N41" s="3">
        <f>N40*IF(Constants!$J18=0,EXP(Constants!$J$6*1000*(Constants!$H18-Constants!$H19)/(Constants!$I18+N$3)),POWER((Constants!$I19+N$3)/(Constants!$I18+N$3),Constants!$J$6*1000*(Constants!$H18-Constants!$H19)/(Constants!$I19-Constants!$I18)))</f>
        <v>81.804219901356163</v>
      </c>
      <c r="O41" s="3">
        <f>O40*IF(Constants!$J18=0,EXP(Constants!$J$6*1000*(Constants!$H18-Constants!$H19)/(Constants!$I18+O$3)),POWER((Constants!$I19+O$3)/(Constants!$I18+O$3),Constants!$J$6*1000*(Constants!$H18-Constants!$H19)/(Constants!$I19-Constants!$I18)))</f>
        <v>81.804219901356163</v>
      </c>
      <c r="P41" s="3">
        <f>P40*IF(Constants!$J18=0,EXP(Constants!$J$6*1000*(Constants!$H18-Constants!$H19)/(Constants!$I18+P$3)),POWER((Constants!$I19+P$3)/(Constants!$I18+P$3),Constants!$J$6*1000*(Constants!$H18-Constants!$H19)/(Constants!$I19-Constants!$I18)))</f>
        <v>81.804219901356163</v>
      </c>
      <c r="Q41" s="3">
        <f>Q40*IF(Constants!$J18=0,EXP(Constants!$J$6*1000*(Constants!$H18-Constants!$H19)/(Constants!$I18+Q$3)),POWER((Constants!$I19+Q$3)/(Constants!$I18+Q$3),Constants!$J$6*1000*(Constants!$H18-Constants!$H19)/(Constants!$I19-Constants!$I18)))</f>
        <v>81.804219901356163</v>
      </c>
      <c r="R41" s="3">
        <f>R40*IF(Constants!$J18=0,EXP(Constants!$J$6*1000*(Constants!$H18-Constants!$H19)/(Constants!$I18+R$3)),POWER((Constants!$I19+R$3)/(Constants!$I18+R$3),Constants!$J$6*1000*(Constants!$H18-Constants!$H19)/(Constants!$I19-Constants!$I18)))</f>
        <v>81.804219901356163</v>
      </c>
      <c r="S41" s="3">
        <f>S40*IF(Constants!$J18=0,EXP(Constants!$J$6*1000*(Constants!$H18-Constants!$H19)/(Constants!$I18+S$3)),POWER((Constants!$I19+S$3)/(Constants!$I18+S$3),Constants!$J$6*1000*(Constants!$H18-Constants!$H19)/(Constants!$I19-Constants!$I18)))</f>
        <v>81.804219901356163</v>
      </c>
      <c r="T41" s="3">
        <f>T40*IF(Constants!$J18=0,EXP(Constants!$J$6*1000*(Constants!$H18-Constants!$H19)/(Constants!$I18+T$3)),POWER((Constants!$I19+T$3)/(Constants!$I18+T$3),Constants!$J$6*1000*(Constants!$H18-Constants!$H19)/(Constants!$I19-Constants!$I18)))</f>
        <v>81.804219901356163</v>
      </c>
      <c r="U41" s="3">
        <f>U40*IF(Constants!$J18=0,EXP(Constants!$J$6*1000*(Constants!$H18-Constants!$H19)/(Constants!$I18+U$3)),POWER((Constants!$I19+U$3)/(Constants!$I18+U$3),Constants!$J$6*1000*(Constants!$H18-Constants!$H19)/(Constants!$I19-Constants!$I18)))</f>
        <v>81.804219901356163</v>
      </c>
      <c r="V41" s="3">
        <f>V40*IF(Constants!$J18=0,EXP(Constants!$J$6*1000*(Constants!$H18-Constants!$H19)/(Constants!$I18+V$3)),POWER((Constants!$I19+V$3)/(Constants!$I18+V$3),Constants!$J$6*1000*(Constants!$H18-Constants!$H19)/(Constants!$I19-Constants!$I18)))</f>
        <v>81.804219901356163</v>
      </c>
      <c r="W41" s="3">
        <f>W40*IF(Constants!$J18=0,EXP(Constants!$J$6*1000*(Constants!$H18-Constants!$H19)/(Constants!$I18+W$3)),POWER((Constants!$I19+W$3)/(Constants!$I18+W$3),Constants!$J$6*1000*(Constants!$H18-Constants!$H19)/(Constants!$I19-Constants!$I18)))</f>
        <v>81.804219901356163</v>
      </c>
    </row>
    <row r="42" spans="1:23" ht="15" hidden="1" customHeight="1" x14ac:dyDescent="0.25">
      <c r="A42" s="42" t="s">
        <v>118</v>
      </c>
      <c r="B42" s="42" t="s">
        <v>27</v>
      </c>
      <c r="C42" s="3">
        <f>C41*IF(Constants!$J19=0,EXP(Constants!$J$6*1000*(Constants!$H19-Constants!$H20)/(Constants!$I19+C$3)),POWER((Constants!$I20+C$3)/(Constants!$I19+C$3),Constants!$J$6*1000*(Constants!$H19-Constants!$H20)/(Constants!$I20-Constants!$I19)))</f>
        <v>66.938535373039173</v>
      </c>
      <c r="D42" s="3">
        <f>D41*IF(Constants!$J19=0,EXP(Constants!$J$6*1000*(Constants!$H19-Constants!$H20)/(Constants!$I19+D$3)),POWER((Constants!$I20+D$3)/(Constants!$I19+D$3),Constants!$J$6*1000*(Constants!$H19-Constants!$H20)/(Constants!$I20-Constants!$I19)))</f>
        <v>66.938535373039173</v>
      </c>
      <c r="E42" s="3">
        <f>E41*IF(Constants!$J19=0,EXP(Constants!$J$6*1000*(Constants!$H19-Constants!$H20)/(Constants!$I19+E$3)),POWER((Constants!$I20+E$3)/(Constants!$I19+E$3),Constants!$J$6*1000*(Constants!$H19-Constants!$H20)/(Constants!$I20-Constants!$I19)))</f>
        <v>66.938535373039173</v>
      </c>
      <c r="F42" s="3">
        <f>F41*IF(Constants!$J19=0,EXP(Constants!$J$6*1000*(Constants!$H19-Constants!$H20)/(Constants!$I19+F$3)),POWER((Constants!$I20+F$3)/(Constants!$I19+F$3),Constants!$J$6*1000*(Constants!$H19-Constants!$H20)/(Constants!$I20-Constants!$I19)))</f>
        <v>66.938535373039173</v>
      </c>
      <c r="G42" s="3">
        <f>G41*IF(Constants!$J19=0,EXP(Constants!$J$6*1000*(Constants!$H19-Constants!$H20)/(Constants!$I19+G$3)),POWER((Constants!$I20+G$3)/(Constants!$I19+G$3),Constants!$J$6*1000*(Constants!$H19-Constants!$H20)/(Constants!$I20-Constants!$I19)))</f>
        <v>66.938535373039173</v>
      </c>
      <c r="H42" s="3">
        <f>H41*IF(Constants!$J19=0,EXP(Constants!$J$6*1000*(Constants!$H19-Constants!$H20)/(Constants!$I19+H$3)),POWER((Constants!$I20+H$3)/(Constants!$I19+H$3),Constants!$J$6*1000*(Constants!$H19-Constants!$H20)/(Constants!$I20-Constants!$I19)))</f>
        <v>66.938535373039173</v>
      </c>
      <c r="I42" s="3">
        <f>I41*IF(Constants!$J19=0,EXP(Constants!$J$6*1000*(Constants!$H19-Constants!$H20)/(Constants!$I19+I$3)),POWER((Constants!$I20+I$3)/(Constants!$I19+I$3),Constants!$J$6*1000*(Constants!$H19-Constants!$H20)/(Constants!$I20-Constants!$I19)))</f>
        <v>66.938535373039173</v>
      </c>
      <c r="J42" s="3">
        <f>J41*IF(Constants!$J19=0,EXP(Constants!$J$6*1000*(Constants!$H19-Constants!$H20)/(Constants!$I19+J$3)),POWER((Constants!$I20+J$3)/(Constants!$I19+J$3),Constants!$J$6*1000*(Constants!$H19-Constants!$H20)/(Constants!$I20-Constants!$I19)))</f>
        <v>66.938535373039173</v>
      </c>
      <c r="K42" s="3">
        <f>K41*IF(Constants!$J19=0,EXP(Constants!$J$6*1000*(Constants!$H19-Constants!$H20)/(Constants!$I19+K$3)),POWER((Constants!$I20+K$3)/(Constants!$I19+K$3),Constants!$J$6*1000*(Constants!$H19-Constants!$H20)/(Constants!$I20-Constants!$I19)))</f>
        <v>66.938535373039173</v>
      </c>
      <c r="L42" s="3">
        <f>L41*IF(Constants!$J19=0,EXP(Constants!$J$6*1000*(Constants!$H19-Constants!$H20)/(Constants!$I19+L$3)),POWER((Constants!$I20+L$3)/(Constants!$I19+L$3),Constants!$J$6*1000*(Constants!$H19-Constants!$H20)/(Constants!$I20-Constants!$I19)))</f>
        <v>48.426711404920951</v>
      </c>
      <c r="M42" s="3">
        <f>M41*IF(Constants!$J19=0,EXP(Constants!$J$6*1000*(Constants!$H19-Constants!$H20)/(Constants!$I19+M$3)),POWER((Constants!$I20+M$3)/(Constants!$I19+M$3),Constants!$J$6*1000*(Constants!$H19-Constants!$H20)/(Constants!$I20-Constants!$I19)))</f>
        <v>48.426711404920951</v>
      </c>
      <c r="N42" s="3">
        <f>N41*IF(Constants!$J19=0,EXP(Constants!$J$6*1000*(Constants!$H19-Constants!$H20)/(Constants!$I19+N$3)),POWER((Constants!$I20+N$3)/(Constants!$I19+N$3),Constants!$J$6*1000*(Constants!$H19-Constants!$H20)/(Constants!$I20-Constants!$I19)))</f>
        <v>48.426711404920951</v>
      </c>
      <c r="O42" s="3">
        <f>O41*IF(Constants!$J19=0,EXP(Constants!$J$6*1000*(Constants!$H19-Constants!$H20)/(Constants!$I19+O$3)),POWER((Constants!$I20+O$3)/(Constants!$I19+O$3),Constants!$J$6*1000*(Constants!$H19-Constants!$H20)/(Constants!$I20-Constants!$I19)))</f>
        <v>48.426711404920951</v>
      </c>
      <c r="P42" s="3">
        <f>P41*IF(Constants!$J19=0,EXP(Constants!$J$6*1000*(Constants!$H19-Constants!$H20)/(Constants!$I19+P$3)),POWER((Constants!$I20+P$3)/(Constants!$I19+P$3),Constants!$J$6*1000*(Constants!$H19-Constants!$H20)/(Constants!$I20-Constants!$I19)))</f>
        <v>48.426711404920951</v>
      </c>
      <c r="Q42" s="3">
        <f>Q41*IF(Constants!$J19=0,EXP(Constants!$J$6*1000*(Constants!$H19-Constants!$H20)/(Constants!$I19+Q$3)),POWER((Constants!$I20+Q$3)/(Constants!$I19+Q$3),Constants!$J$6*1000*(Constants!$H19-Constants!$H20)/(Constants!$I20-Constants!$I19)))</f>
        <v>48.426711404920951</v>
      </c>
      <c r="R42" s="3">
        <f>R41*IF(Constants!$J19=0,EXP(Constants!$J$6*1000*(Constants!$H19-Constants!$H20)/(Constants!$I19+R$3)),POWER((Constants!$I20+R$3)/(Constants!$I19+R$3),Constants!$J$6*1000*(Constants!$H19-Constants!$H20)/(Constants!$I20-Constants!$I19)))</f>
        <v>48.426711404920951</v>
      </c>
      <c r="S42" s="3">
        <f>S41*IF(Constants!$J19=0,EXP(Constants!$J$6*1000*(Constants!$H19-Constants!$H20)/(Constants!$I19+S$3)),POWER((Constants!$I20+S$3)/(Constants!$I19+S$3),Constants!$J$6*1000*(Constants!$H19-Constants!$H20)/(Constants!$I20-Constants!$I19)))</f>
        <v>48.426711404920951</v>
      </c>
      <c r="T42" s="3">
        <f>T41*IF(Constants!$J19=0,EXP(Constants!$J$6*1000*(Constants!$H19-Constants!$H20)/(Constants!$I19+T$3)),POWER((Constants!$I20+T$3)/(Constants!$I19+T$3),Constants!$J$6*1000*(Constants!$H19-Constants!$H20)/(Constants!$I20-Constants!$I19)))</f>
        <v>48.426711404920951</v>
      </c>
      <c r="U42" s="3">
        <f>U41*IF(Constants!$J19=0,EXP(Constants!$J$6*1000*(Constants!$H19-Constants!$H20)/(Constants!$I19+U$3)),POWER((Constants!$I20+U$3)/(Constants!$I19+U$3),Constants!$J$6*1000*(Constants!$H19-Constants!$H20)/(Constants!$I20-Constants!$I19)))</f>
        <v>48.426711404920951</v>
      </c>
      <c r="V42" s="3">
        <f>V41*IF(Constants!$J19=0,EXP(Constants!$J$6*1000*(Constants!$H19-Constants!$H20)/(Constants!$I19+V$3)),POWER((Constants!$I20+V$3)/(Constants!$I19+V$3),Constants!$J$6*1000*(Constants!$H19-Constants!$H20)/(Constants!$I20-Constants!$I19)))</f>
        <v>48.426711404920951</v>
      </c>
      <c r="W42" s="3">
        <f>W41*IF(Constants!$J19=0,EXP(Constants!$J$6*1000*(Constants!$H19-Constants!$H20)/(Constants!$I19+W$3)),POWER((Constants!$I20+W$3)/(Constants!$I19+W$3),Constants!$J$6*1000*(Constants!$H19-Constants!$H20)/(Constants!$I20-Constants!$I19)))</f>
        <v>48.426711404920951</v>
      </c>
    </row>
    <row r="43" spans="1:23" ht="15" hidden="1" customHeight="1" x14ac:dyDescent="0.25">
      <c r="A43" s="42" t="s">
        <v>119</v>
      </c>
      <c r="B43" s="42" t="s">
        <v>27</v>
      </c>
      <c r="C43" s="3">
        <f>C42*IF(Constants!$J20=0,EXP(Constants!$J$6*1000*(Constants!$H20-Constants!$H21)/(Constants!$I20+C$3)),POWER((Constants!$I21+C$3)/(Constants!$I20+C$3),Constants!$J$6*1000*(Constants!$H20-Constants!$H21)/(Constants!$I21-Constants!$I20)))</f>
        <v>3.9563927545828705</v>
      </c>
      <c r="D43" s="3">
        <f>D42*IF(Constants!$J20=0,EXP(Constants!$J$6*1000*(Constants!$H20-Constants!$H21)/(Constants!$I20+D$3)),POWER((Constants!$I21+D$3)/(Constants!$I20+D$3),Constants!$J$6*1000*(Constants!$H20-Constants!$H21)/(Constants!$I21-Constants!$I20)))</f>
        <v>3.9563927545828705</v>
      </c>
      <c r="E43" s="3">
        <f>E42*IF(Constants!$J20=0,EXP(Constants!$J$6*1000*(Constants!$H20-Constants!$H21)/(Constants!$I20+E$3)),POWER((Constants!$I21+E$3)/(Constants!$I20+E$3),Constants!$J$6*1000*(Constants!$H20-Constants!$H21)/(Constants!$I21-Constants!$I20)))</f>
        <v>3.9563927545828705</v>
      </c>
      <c r="F43" s="3">
        <f>F42*IF(Constants!$J20=0,EXP(Constants!$J$6*1000*(Constants!$H20-Constants!$H21)/(Constants!$I20+F$3)),POWER((Constants!$I21+F$3)/(Constants!$I20+F$3),Constants!$J$6*1000*(Constants!$H20-Constants!$H21)/(Constants!$I21-Constants!$I20)))</f>
        <v>3.9563927545828705</v>
      </c>
      <c r="G43" s="3">
        <f>G42*IF(Constants!$J20=0,EXP(Constants!$J$6*1000*(Constants!$H20-Constants!$H21)/(Constants!$I20+G$3)),POWER((Constants!$I21+G$3)/(Constants!$I20+G$3),Constants!$J$6*1000*(Constants!$H20-Constants!$H21)/(Constants!$I21-Constants!$I20)))</f>
        <v>3.9563927545828705</v>
      </c>
      <c r="H43" s="3">
        <f>H42*IF(Constants!$J20=0,EXP(Constants!$J$6*1000*(Constants!$H20-Constants!$H21)/(Constants!$I20+H$3)),POWER((Constants!$I21+H$3)/(Constants!$I20+H$3),Constants!$J$6*1000*(Constants!$H20-Constants!$H21)/(Constants!$I21-Constants!$I20)))</f>
        <v>3.9563927545828705</v>
      </c>
      <c r="I43" s="3">
        <f>I42*IF(Constants!$J20=0,EXP(Constants!$J$6*1000*(Constants!$H20-Constants!$H21)/(Constants!$I20+I$3)),POWER((Constants!$I21+I$3)/(Constants!$I20+I$3),Constants!$J$6*1000*(Constants!$H20-Constants!$H21)/(Constants!$I21-Constants!$I20)))</f>
        <v>3.9563927545828705</v>
      </c>
      <c r="J43" s="3">
        <f>J42*IF(Constants!$J20=0,EXP(Constants!$J$6*1000*(Constants!$H20-Constants!$H21)/(Constants!$I20+J$3)),POWER((Constants!$I21+J$3)/(Constants!$I20+J$3),Constants!$J$6*1000*(Constants!$H20-Constants!$H21)/(Constants!$I21-Constants!$I20)))</f>
        <v>3.9563927545828705</v>
      </c>
      <c r="K43" s="3">
        <f>K42*IF(Constants!$J20=0,EXP(Constants!$J$6*1000*(Constants!$H20-Constants!$H21)/(Constants!$I20+K$3)),POWER((Constants!$I21+K$3)/(Constants!$I20+K$3),Constants!$J$6*1000*(Constants!$H20-Constants!$H21)/(Constants!$I21-Constants!$I20)))</f>
        <v>3.9563927545828705</v>
      </c>
      <c r="L43" s="3">
        <f>L42*IF(Constants!$J20=0,EXP(Constants!$J$6*1000*(Constants!$H20-Constants!$H21)/(Constants!$I20+L$3)),POWER((Constants!$I21+L$3)/(Constants!$I20+L$3),Constants!$J$6*1000*(Constants!$H20-Constants!$H21)/(Constants!$I21-Constants!$I20)))</f>
        <v>2.531647759226034</v>
      </c>
      <c r="M43" s="3">
        <f>M42*IF(Constants!$J20=0,EXP(Constants!$J$6*1000*(Constants!$H20-Constants!$H21)/(Constants!$I20+M$3)),POWER((Constants!$I21+M$3)/(Constants!$I20+M$3),Constants!$J$6*1000*(Constants!$H20-Constants!$H21)/(Constants!$I21-Constants!$I20)))</f>
        <v>2.531647759226034</v>
      </c>
      <c r="N43" s="3">
        <f>N42*IF(Constants!$J20=0,EXP(Constants!$J$6*1000*(Constants!$H20-Constants!$H21)/(Constants!$I20+N$3)),POWER((Constants!$I21+N$3)/(Constants!$I20+N$3),Constants!$J$6*1000*(Constants!$H20-Constants!$H21)/(Constants!$I21-Constants!$I20)))</f>
        <v>2.531647759226034</v>
      </c>
      <c r="O43" s="3">
        <f>O42*IF(Constants!$J20=0,EXP(Constants!$J$6*1000*(Constants!$H20-Constants!$H21)/(Constants!$I20+O$3)),POWER((Constants!$I21+O$3)/(Constants!$I20+O$3),Constants!$J$6*1000*(Constants!$H20-Constants!$H21)/(Constants!$I21-Constants!$I20)))</f>
        <v>2.531647759226034</v>
      </c>
      <c r="P43" s="3">
        <f>P42*IF(Constants!$J20=0,EXP(Constants!$J$6*1000*(Constants!$H20-Constants!$H21)/(Constants!$I20+P$3)),POWER((Constants!$I21+P$3)/(Constants!$I20+P$3),Constants!$J$6*1000*(Constants!$H20-Constants!$H21)/(Constants!$I21-Constants!$I20)))</f>
        <v>2.531647759226034</v>
      </c>
      <c r="Q43" s="3">
        <f>Q42*IF(Constants!$J20=0,EXP(Constants!$J$6*1000*(Constants!$H20-Constants!$H21)/(Constants!$I20+Q$3)),POWER((Constants!$I21+Q$3)/(Constants!$I20+Q$3),Constants!$J$6*1000*(Constants!$H20-Constants!$H21)/(Constants!$I21-Constants!$I20)))</f>
        <v>2.531647759226034</v>
      </c>
      <c r="R43" s="3">
        <f>R42*IF(Constants!$J20=0,EXP(Constants!$J$6*1000*(Constants!$H20-Constants!$H21)/(Constants!$I20+R$3)),POWER((Constants!$I21+R$3)/(Constants!$I20+R$3),Constants!$J$6*1000*(Constants!$H20-Constants!$H21)/(Constants!$I21-Constants!$I20)))</f>
        <v>2.531647759226034</v>
      </c>
      <c r="S43" s="3">
        <f>S42*IF(Constants!$J20=0,EXP(Constants!$J$6*1000*(Constants!$H20-Constants!$H21)/(Constants!$I20+S$3)),POWER((Constants!$I21+S$3)/(Constants!$I20+S$3),Constants!$J$6*1000*(Constants!$H20-Constants!$H21)/(Constants!$I21-Constants!$I20)))</f>
        <v>2.531647759226034</v>
      </c>
      <c r="T43" s="3">
        <f>T42*IF(Constants!$J20=0,EXP(Constants!$J$6*1000*(Constants!$H20-Constants!$H21)/(Constants!$I20+T$3)),POWER((Constants!$I21+T$3)/(Constants!$I20+T$3),Constants!$J$6*1000*(Constants!$H20-Constants!$H21)/(Constants!$I21-Constants!$I20)))</f>
        <v>2.531647759226034</v>
      </c>
      <c r="U43" s="3">
        <f>U42*IF(Constants!$J20=0,EXP(Constants!$J$6*1000*(Constants!$H20-Constants!$H21)/(Constants!$I20+U$3)),POWER((Constants!$I21+U$3)/(Constants!$I20+U$3),Constants!$J$6*1000*(Constants!$H20-Constants!$H21)/(Constants!$I21-Constants!$I20)))</f>
        <v>2.531647759226034</v>
      </c>
      <c r="V43" s="3">
        <f>V42*IF(Constants!$J20=0,EXP(Constants!$J$6*1000*(Constants!$H20-Constants!$H21)/(Constants!$I20+V$3)),POWER((Constants!$I21+V$3)/(Constants!$I20+V$3),Constants!$J$6*1000*(Constants!$H20-Constants!$H21)/(Constants!$I21-Constants!$I20)))</f>
        <v>2.531647759226034</v>
      </c>
      <c r="W43" s="3">
        <f>W42*IF(Constants!$J20=0,EXP(Constants!$J$6*1000*(Constants!$H20-Constants!$H21)/(Constants!$I20+W$3)),POWER((Constants!$I21+W$3)/(Constants!$I20+W$3),Constants!$J$6*1000*(Constants!$H20-Constants!$H21)/(Constants!$I21-Constants!$I20)))</f>
        <v>2.531647759226034</v>
      </c>
    </row>
    <row r="44" spans="1:23" ht="15" hidden="1" customHeight="1" x14ac:dyDescent="0.25">
      <c r="A44" s="42" t="s">
        <v>120</v>
      </c>
      <c r="B44" s="42" t="s">
        <v>27</v>
      </c>
      <c r="C44" s="3">
        <f>C43*IF(Constants!$J21=0,EXP(Constants!$J$6*1000*(Constants!$H21-Constants!$H22)/(Constants!$I21+C$3)),POWER((Constants!$I22+C$3)/(Constants!$I21+C$3),Constants!$J$6*1000*(Constants!$H21-Constants!$H22)/(Constants!$I22-Constants!$I21)))</f>
        <v>0.88627239130029845</v>
      </c>
      <c r="D44" s="3">
        <f>D43*IF(Constants!$J21=0,EXP(Constants!$J$6*1000*(Constants!$H21-Constants!$H22)/(Constants!$I21+D$3)),POWER((Constants!$I22+D$3)/(Constants!$I21+D$3),Constants!$J$6*1000*(Constants!$H21-Constants!$H22)/(Constants!$I22-Constants!$I21)))</f>
        <v>0.88627239130029845</v>
      </c>
      <c r="E44" s="3">
        <f>E43*IF(Constants!$J21=0,EXP(Constants!$J$6*1000*(Constants!$H21-Constants!$H22)/(Constants!$I21+E$3)),POWER((Constants!$I22+E$3)/(Constants!$I21+E$3),Constants!$J$6*1000*(Constants!$H21-Constants!$H22)/(Constants!$I22-Constants!$I21)))</f>
        <v>0.88627239130029845</v>
      </c>
      <c r="F44" s="3">
        <f>F43*IF(Constants!$J21=0,EXP(Constants!$J$6*1000*(Constants!$H21-Constants!$H22)/(Constants!$I21+F$3)),POWER((Constants!$I22+F$3)/(Constants!$I21+F$3),Constants!$J$6*1000*(Constants!$H21-Constants!$H22)/(Constants!$I22-Constants!$I21)))</f>
        <v>0.88627239130029845</v>
      </c>
      <c r="G44" s="3">
        <f>G43*IF(Constants!$J21=0,EXP(Constants!$J$6*1000*(Constants!$H21-Constants!$H22)/(Constants!$I21+G$3)),POWER((Constants!$I22+G$3)/(Constants!$I21+G$3),Constants!$J$6*1000*(Constants!$H21-Constants!$H22)/(Constants!$I22-Constants!$I21)))</f>
        <v>0.88627239130029845</v>
      </c>
      <c r="H44" s="3">
        <f>H43*IF(Constants!$J21=0,EXP(Constants!$J$6*1000*(Constants!$H21-Constants!$H22)/(Constants!$I21+H$3)),POWER((Constants!$I22+H$3)/(Constants!$I21+H$3),Constants!$J$6*1000*(Constants!$H21-Constants!$H22)/(Constants!$I22-Constants!$I21)))</f>
        <v>0.88627239130029845</v>
      </c>
      <c r="I44" s="3">
        <f>I43*IF(Constants!$J21=0,EXP(Constants!$J$6*1000*(Constants!$H21-Constants!$H22)/(Constants!$I21+I$3)),POWER((Constants!$I22+I$3)/(Constants!$I21+I$3),Constants!$J$6*1000*(Constants!$H21-Constants!$H22)/(Constants!$I22-Constants!$I21)))</f>
        <v>0.88627239130029845</v>
      </c>
      <c r="J44" s="3">
        <f>J43*IF(Constants!$J21=0,EXP(Constants!$J$6*1000*(Constants!$H21-Constants!$H22)/(Constants!$I21+J$3)),POWER((Constants!$I22+J$3)/(Constants!$I21+J$3),Constants!$J$6*1000*(Constants!$H21-Constants!$H22)/(Constants!$I22-Constants!$I21)))</f>
        <v>0.88627239130029845</v>
      </c>
      <c r="K44" s="3">
        <f>K43*IF(Constants!$J21=0,EXP(Constants!$J$6*1000*(Constants!$H21-Constants!$H22)/(Constants!$I21+K$3)),POWER((Constants!$I22+K$3)/(Constants!$I21+K$3),Constants!$J$6*1000*(Constants!$H21-Constants!$H22)/(Constants!$I22-Constants!$I21)))</f>
        <v>0.88627239130029845</v>
      </c>
      <c r="L44" s="3">
        <f>L43*IF(Constants!$J21=0,EXP(Constants!$J$6*1000*(Constants!$H21-Constants!$H22)/(Constants!$I21+L$3)),POWER((Constants!$I22+L$3)/(Constants!$I21+L$3),Constants!$J$6*1000*(Constants!$H21-Constants!$H22)/(Constants!$I22-Constants!$I21)))</f>
        <v>0.52531089715551327</v>
      </c>
      <c r="M44" s="3">
        <f>M43*IF(Constants!$J21=0,EXP(Constants!$J$6*1000*(Constants!$H21-Constants!$H22)/(Constants!$I21+M$3)),POWER((Constants!$I22+M$3)/(Constants!$I21+M$3),Constants!$J$6*1000*(Constants!$H21-Constants!$H22)/(Constants!$I22-Constants!$I21)))</f>
        <v>0.52531089715551327</v>
      </c>
      <c r="N44" s="3">
        <f>N43*IF(Constants!$J21=0,EXP(Constants!$J$6*1000*(Constants!$H21-Constants!$H22)/(Constants!$I21+N$3)),POWER((Constants!$I22+N$3)/(Constants!$I21+N$3),Constants!$J$6*1000*(Constants!$H21-Constants!$H22)/(Constants!$I22-Constants!$I21)))</f>
        <v>0.52531089715551327</v>
      </c>
      <c r="O44" s="3">
        <f>O43*IF(Constants!$J21=0,EXP(Constants!$J$6*1000*(Constants!$H21-Constants!$H22)/(Constants!$I21+O$3)),POWER((Constants!$I22+O$3)/(Constants!$I21+O$3),Constants!$J$6*1000*(Constants!$H21-Constants!$H22)/(Constants!$I22-Constants!$I21)))</f>
        <v>0.52531089715551327</v>
      </c>
      <c r="P44" s="3">
        <f>P43*IF(Constants!$J21=0,EXP(Constants!$J$6*1000*(Constants!$H21-Constants!$H22)/(Constants!$I21+P$3)),POWER((Constants!$I22+P$3)/(Constants!$I21+P$3),Constants!$J$6*1000*(Constants!$H21-Constants!$H22)/(Constants!$I22-Constants!$I21)))</f>
        <v>0.52531089715551327</v>
      </c>
      <c r="Q44" s="3">
        <f>Q43*IF(Constants!$J21=0,EXP(Constants!$J$6*1000*(Constants!$H21-Constants!$H22)/(Constants!$I21+Q$3)),POWER((Constants!$I22+Q$3)/(Constants!$I21+Q$3),Constants!$J$6*1000*(Constants!$H21-Constants!$H22)/(Constants!$I22-Constants!$I21)))</f>
        <v>0.52531089715551327</v>
      </c>
      <c r="R44" s="3">
        <f>R43*IF(Constants!$J21=0,EXP(Constants!$J$6*1000*(Constants!$H21-Constants!$H22)/(Constants!$I21+R$3)),POWER((Constants!$I22+R$3)/(Constants!$I21+R$3),Constants!$J$6*1000*(Constants!$H21-Constants!$H22)/(Constants!$I22-Constants!$I21)))</f>
        <v>0.52531089715551327</v>
      </c>
      <c r="S44" s="3">
        <f>S43*IF(Constants!$J21=0,EXP(Constants!$J$6*1000*(Constants!$H21-Constants!$H22)/(Constants!$I21+S$3)),POWER((Constants!$I22+S$3)/(Constants!$I21+S$3),Constants!$J$6*1000*(Constants!$H21-Constants!$H22)/(Constants!$I22-Constants!$I21)))</f>
        <v>0.52531089715551327</v>
      </c>
      <c r="T44" s="3">
        <f>T43*IF(Constants!$J21=0,EXP(Constants!$J$6*1000*(Constants!$H21-Constants!$H22)/(Constants!$I21+T$3)),POWER((Constants!$I22+T$3)/(Constants!$I21+T$3),Constants!$J$6*1000*(Constants!$H21-Constants!$H22)/(Constants!$I22-Constants!$I21)))</f>
        <v>0.52531089715551327</v>
      </c>
      <c r="U44" s="3">
        <f>U43*IF(Constants!$J21=0,EXP(Constants!$J$6*1000*(Constants!$H21-Constants!$H22)/(Constants!$I21+U$3)),POWER((Constants!$I22+U$3)/(Constants!$I21+U$3),Constants!$J$6*1000*(Constants!$H21-Constants!$H22)/(Constants!$I22-Constants!$I21)))</f>
        <v>0.52531089715551327</v>
      </c>
      <c r="V44" s="3">
        <f>V43*IF(Constants!$J21=0,EXP(Constants!$J$6*1000*(Constants!$H21-Constants!$H22)/(Constants!$I21+V$3)),POWER((Constants!$I22+V$3)/(Constants!$I21+V$3),Constants!$J$6*1000*(Constants!$H21-Constants!$H22)/(Constants!$I22-Constants!$I21)))</f>
        <v>0.52531089715551327</v>
      </c>
      <c r="W44" s="3">
        <f>W43*IF(Constants!$J21=0,EXP(Constants!$J$6*1000*(Constants!$H21-Constants!$H22)/(Constants!$I21+W$3)),POWER((Constants!$I22+W$3)/(Constants!$I21+W$3),Constants!$J$6*1000*(Constants!$H21-Constants!$H22)/(Constants!$I22-Constants!$I21)))</f>
        <v>0.52531089715551327</v>
      </c>
    </row>
    <row r="45" spans="1:23" ht="15" hidden="1" customHeight="1" x14ac:dyDescent="0.25">
      <c r="A45" s="42" t="s">
        <v>146</v>
      </c>
      <c r="B45" s="42" t="s">
        <v>112</v>
      </c>
      <c r="C45" s="53" cm="1">
        <f t="array" ref="C45">INDEX(Constants!$H15:$H22,MIN(MATCH(MIN(C37,100*C34),C37:C44,-1),7))+IF(INDEX(Constants!$J15:$J22,MIN(MATCH(MIN(C37,100*C34),C37:C44,-1),7))=0,-0.001*(INDEX(Constants!$I15:$I22,MIN(MATCH(MIN(C37,100*C34),C37:C44,-1),7))+C3)*LN(100*C34/INDEX(C37:C44,MIN(MATCH(MIN(C37,100*C34),C37:C44,-1),7)))/Constants!$J6,(INDEX(Constants!$I15:$I22,MIN(MATCH(MIN(C37,100*C34),C37:C44,-1),7))+C3)/INDEX(Constants!$J15:$J22,MIN(MATCH(MIN(C37,100*C34),C37:C44,-1),7))*(POWER(100*C34/INDEX(C37:C44,MIN(MATCH(MIN(C37,100*C34),C37:C44,-1),7)),-0.001*INDEX(Constants!$J15:$J22,MIN(MATCH(MIN(C37,100*C34),C37:C44,-1),7))/Constants!$J6)-1))</f>
        <v>0</v>
      </c>
      <c r="D45" s="53" cm="1">
        <f t="array" ref="D45">INDEX(Constants!$H15:$H22,MIN(MATCH(MIN(D37,100*D34),D37:D44,-1),7))+IF(INDEX(Constants!$J15:$J22,MIN(MATCH(MIN(D37,100*D34),D37:D44,-1),7))=0,-0.001*(INDEX(Constants!$I15:$I22,MIN(MATCH(MIN(D37,100*D34),D37:D44,-1),7))+D3)*LN(100*D34/INDEX(D37:D44,MIN(MATCH(MIN(D37,100*D34),D37:D44,-1),7)))/Constants!$J6,(INDEX(Constants!$I15:$I22,MIN(MATCH(MIN(D37,100*D34),D37:D44,-1),7))+D3)/INDEX(Constants!$J15:$J22,MIN(MATCH(MIN(D37,100*D34),D37:D44,-1),7))*(POWER(100*D34/INDEX(D37:D44,MIN(MATCH(MIN(D37,100*D34),D37:D44,-1),7)),-0.001*INDEX(Constants!$J15:$J22,MIN(MATCH(MIN(D37,100*D34),D37:D44,-1),7))/Constants!$J6)-1))</f>
        <v>1.5236347168814257</v>
      </c>
      <c r="E45" s="53" cm="1">
        <f t="array" ref="E45">INDEX(Constants!$H15:$H22,MIN(MATCH(MIN(E37,100*E34),E37:E44,-1),7))+IF(INDEX(Constants!$J15:$J22,MIN(MATCH(MIN(E37,100*E34),E37:E44,-1),7))=0,-0.001*(INDEX(Constants!$I15:$I22,MIN(MATCH(MIN(E37,100*E34),E37:E44,-1),7))+E3)*LN(100*E34/INDEX(E37:E44,MIN(MATCH(MIN(E37,100*E34),E37:E44,-1),7)))/Constants!$J6,(INDEX(Constants!$I15:$I22,MIN(MATCH(MIN(E37,100*E34),E37:E44,-1),7))+E3)/INDEX(Constants!$J15:$J22,MIN(MATCH(MIN(E37,100*E34),E37:E44,-1),7))*(POWER(100*E34/INDEX(E37:E44,MIN(MATCH(MIN(E37,100*E34),E37:E44,-1),7)),-0.001*INDEX(Constants!$J15:$J22,MIN(MATCH(MIN(E37,100*E34),E37:E44,-1),7))/Constants!$J6)-1))</f>
        <v>3.0465392176563642</v>
      </c>
      <c r="F45" s="53" cm="1">
        <f t="array" ref="F45">INDEX(Constants!$H15:$H22,MIN(MATCH(MIN(F37,100*F34),F37:F44,-1),7))+IF(INDEX(Constants!$J15:$J22,MIN(MATCH(MIN(F37,100*F34),F37:F44,-1),7))=0,-0.001*(INDEX(Constants!$I15:$I22,MIN(MATCH(MIN(F37,100*F34),F37:F44,-1),7))+F3)*LN(100*F34/INDEX(F37:F44,MIN(MATCH(MIN(F37,100*F34),F37:F44,-1),7)))/Constants!$J6,(INDEX(Constants!$I15:$I22,MIN(MATCH(MIN(F37,100*F34),F37:F44,-1),7))+F3)/INDEX(Constants!$J15:$J22,MIN(MATCH(MIN(F37,100*F34),F37:F44,-1),7))*(POWER(100*F34/INDEX(F37:F44,MIN(MATCH(MIN(F37,100*F34),F37:F44,-1),7)),-0.001*INDEX(Constants!$J15:$J22,MIN(MATCH(MIN(F37,100*F34),F37:F44,-1),7))/Constants!$J6)-1))</f>
        <v>4.5687140271433453</v>
      </c>
      <c r="G45" s="53" cm="1">
        <f t="array" ref="G45">INDEX(Constants!$H15:$H22,MIN(MATCH(MIN(G37,100*G34),G37:G44,-1),7))+IF(INDEX(Constants!$J15:$J22,MIN(MATCH(MIN(G37,100*G34),G37:G44,-1),7))=0,-0.001*(INDEX(Constants!$I15:$I22,MIN(MATCH(MIN(G37,100*G34),G37:G44,-1),7))+G3)*LN(100*G34/INDEX(G37:G44,MIN(MATCH(MIN(G37,100*G34),G37:G44,-1),7)))/Constants!$J6,(INDEX(Constants!$I15:$I22,MIN(MATCH(MIN(G37,100*G34),G37:G44,-1),7))+G3)/INDEX(Constants!$J15:$J22,MIN(MATCH(MIN(G37,100*G34),G37:G44,-1),7))*(POWER(100*G34/INDEX(G37:G44,MIN(MATCH(MIN(G37,100*G34),G37:G44,-1),7)),-0.001*INDEX(Constants!$J15:$J22,MIN(MATCH(MIN(G37,100*G34),G37:G44,-1),7))/Constants!$J6)-1))</f>
        <v>6.0901596696580906</v>
      </c>
      <c r="H45" s="53" cm="1">
        <f t="array" ref="H45">INDEX(Constants!$H15:$H22,MIN(MATCH(MIN(H37,100*H34),H37:H44,-1),7))+IF(INDEX(Constants!$J15:$J22,MIN(MATCH(MIN(H37,100*H34),H37:H44,-1),7))=0,-0.001*(INDEX(Constants!$I15:$I22,MIN(MATCH(MIN(H37,100*H34),H37:H44,-1),7))+H3)*LN(100*H34/INDEX(H37:H44,MIN(MATCH(MIN(H37,100*H34),H37:H44,-1),7)))/Constants!$J6,(INDEX(Constants!$I15:$I22,MIN(MATCH(MIN(H37,100*H34),H37:H44,-1),7))+H3)/INDEX(Constants!$J15:$J22,MIN(MATCH(MIN(H37,100*H34),H37:H44,-1),7))*(POWER(100*H34/INDEX(H37:H44,MIN(MATCH(MIN(H37,100*H34),H37:H44,-1),7)),-0.001*INDEX(Constants!$J15:$J22,MIN(MATCH(MIN(H37,100*H34),H37:H44,-1),7))/Constants!$J6)-1))</f>
        <v>7.6108766690141074</v>
      </c>
      <c r="I45" s="53" cm="1">
        <f t="array" ref="I45">INDEX(Constants!$H15:$H22,MIN(MATCH(MIN(I37,100*I34),I37:I44,-1),7))+IF(INDEX(Constants!$J15:$J22,MIN(MATCH(MIN(I37,100*I34),I37:I44,-1),7))=0,-0.001*(INDEX(Constants!$I15:$I22,MIN(MATCH(MIN(I37,100*I34),I37:I44,-1),7))+I3)*LN(100*I34/INDEX(I37:I44,MIN(MATCH(MIN(I37,100*I34),I37:I44,-1),7)))/Constants!$J6,(INDEX(Constants!$I15:$I22,MIN(MATCH(MIN(I37,100*I34),I37:I44,-1),7))+I3)/INDEX(Constants!$J15:$J22,MIN(MATCH(MIN(I37,100*I34),I37:I44,-1),7))*(POWER(100*I34/INDEX(I37:I44,MIN(MATCH(MIN(I37,100*I34),I37:I44,-1),7)),-0.001*INDEX(Constants!$J15:$J22,MIN(MATCH(MIN(I37,100*I34),I37:I44,-1),7))/Constants!$J6)-1))</f>
        <v>9.1308655485233068</v>
      </c>
      <c r="J45" s="53" cm="1">
        <f t="array" ref="J45">INDEX(Constants!$H15:$H22,MIN(MATCH(MIN(J37,100*J34),J37:J44,-1),7))+IF(INDEX(Constants!$J15:$J22,MIN(MATCH(MIN(J37,100*J34),J37:J44,-1),7))=0,-0.001*(INDEX(Constants!$I15:$I22,MIN(MATCH(MIN(J37,100*J34),J37:J44,-1),7))+J3)*LN(100*J34/INDEX(J37:J44,MIN(MATCH(MIN(J37,100*J34),J37:J44,-1),7)))/Constants!$J6,(INDEX(Constants!$I15:$I22,MIN(MATCH(MIN(J37,100*J34),J37:J44,-1),7))+J3)/INDEX(Constants!$J15:$J22,MIN(MATCH(MIN(J37,100*J34),J37:J44,-1),7))*(POWER(100*J34/INDEX(J37:J44,MIN(MATCH(MIN(J37,100*J34),J37:J44,-1),7)),-0.001*INDEX(Constants!$J15:$J22,MIN(MATCH(MIN(J37,100*J34),J37:J44,-1),7))/Constants!$J6)-1))</f>
        <v>10.6501268309966</v>
      </c>
      <c r="K45" s="53" cm="1">
        <f t="array" ref="K45">INDEX(Constants!$H15:$H22,MIN(MATCH(MIN(K37,100*K34),K37:K44,-1),7))+IF(INDEX(Constants!$J15:$J22,MIN(MATCH(MIN(K37,100*K34),K37:K44,-1),7))=0,-0.001*(INDEX(Constants!$I15:$I22,MIN(MATCH(MIN(K37,100*K34),K37:K44,-1),7))+K3)*LN(100*K34/INDEX(K37:K44,MIN(MATCH(MIN(K37,100*K34),K37:K44,-1),7)))/Constants!$J6,(INDEX(Constants!$I15:$I22,MIN(MATCH(MIN(K37,100*K34),K37:K44,-1),7))+K3)/INDEX(Constants!$J15:$J22,MIN(MATCH(MIN(K37,100*K34),K37:K44,-1),7))*(POWER(100*K34/INDEX(K37:K44,MIN(MATCH(MIN(K37,100*K34),K37:K44,-1),7)),-0.001*INDEX(Constants!$J15:$J22,MIN(MATCH(MIN(K37,100*K34),K37:K44,-1),7))/Constants!$J6)-1))</f>
        <v>12.168661038744487</v>
      </c>
      <c r="L45" s="53" cm="1">
        <f t="array" ref="L45">INDEX(Constants!$H15:$H22,MIN(MATCH(MIN(L37,100*L34),L37:L44,-1),7))+IF(INDEX(Constants!$J15:$J22,MIN(MATCH(MIN(L37,100*L34),L37:L44,-1),7))=0,-0.001*(INDEX(Constants!$I15:$I22,MIN(MATCH(MIN(L37,100*L34),L37:L44,-1),7))+L3)*LN(100*L34/INDEX(L37:L44,MIN(MATCH(MIN(L37,100*L34),L37:L44,-1),7)))/Constants!$J6,(INDEX(Constants!$I15:$I22,MIN(MATCH(MIN(L37,100*L34),L37:L44,-1),7))+L3)/INDEX(Constants!$J15:$J22,MIN(MATCH(MIN(L37,100*L34),L37:L44,-1),7))*(POWER(100*L34/INDEX(L37:L44,MIN(MATCH(MIN(L37,100*L34),L37:L44,-1),7)),-0.001*INDEX(Constants!$J15:$J22,MIN(MATCH(MIN(L37,100*L34),L37:L44,-1),7))/Constants!$J6)-1))</f>
        <v>9.6377973580537759</v>
      </c>
      <c r="M45" s="53" cm="1">
        <f t="array" ref="M45">INDEX(Constants!$H15:$H22,MIN(MATCH(MIN(M37,100*M34),M37:M44,-1),7))+IF(INDEX(Constants!$J15:$J22,MIN(MATCH(MIN(M37,100*M34),M37:M44,-1),7))=0,-0.001*(INDEX(Constants!$I15:$I22,MIN(MATCH(MIN(M37,100*M34),M37:M44,-1),7))+M3)*LN(100*M34/INDEX(M37:M44,MIN(MATCH(MIN(M37,100*M34),M37:M44,-1),7)))/Constants!$J6,(INDEX(Constants!$I15:$I22,MIN(MATCH(MIN(M37,100*M34),M37:M44,-1),7))+M3)/INDEX(Constants!$J15:$J22,MIN(MATCH(MIN(M37,100*M34),M37:M44,-1),7))*(POWER(100*M34/INDEX(M37:M44,MIN(MATCH(MIN(M37,100*M34),M37:M44,-1),7)),-0.001*INDEX(Constants!$J15:$J22,MIN(MATCH(MIN(M37,100*M34),M37:M44,-1),7))/Constants!$J6)-1))</f>
        <v>9.6377973580537759</v>
      </c>
      <c r="N45" s="53" cm="1">
        <f t="array" ref="N45">INDEX(Constants!$H15:$H22,MIN(MATCH(MIN(N37,100*N34),N37:N44,-1),7))+IF(INDEX(Constants!$J15:$J22,MIN(MATCH(MIN(N37,100*N34),N37:N44,-1),7))=0,-0.001*(INDEX(Constants!$I15:$I22,MIN(MATCH(MIN(N37,100*N34),N37:N44,-1),7))+N3)*LN(100*N34/INDEX(N37:N44,MIN(MATCH(MIN(N37,100*N34),N37:N44,-1),7)))/Constants!$J6,(INDEX(Constants!$I15:$I22,MIN(MATCH(MIN(N37,100*N34),N37:N44,-1),7))+N3)/INDEX(Constants!$J15:$J22,MIN(MATCH(MIN(N37,100*N34),N37:N44,-1),7))*(POWER(100*N34/INDEX(N37:N44,MIN(MATCH(MIN(N37,100*N34),N37:N44,-1),7)),-0.001*INDEX(Constants!$J15:$J22,MIN(MATCH(MIN(N37,100*N34),N37:N44,-1),7))/Constants!$J6)-1))</f>
        <v>9.6377973580537759</v>
      </c>
      <c r="O45" s="53" cm="1">
        <f t="array" ref="O45">INDEX(Constants!$H15:$H22,MIN(MATCH(MIN(O37,100*O34),O37:O44,-1),7))+IF(INDEX(Constants!$J15:$J22,MIN(MATCH(MIN(O37,100*O34),O37:O44,-1),7))=0,-0.001*(INDEX(Constants!$I15:$I22,MIN(MATCH(MIN(O37,100*O34),O37:O44,-1),7))+O3)*LN(100*O34/INDEX(O37:O44,MIN(MATCH(MIN(O37,100*O34),O37:O44,-1),7)))/Constants!$J6,(INDEX(Constants!$I15:$I22,MIN(MATCH(MIN(O37,100*O34),O37:O44,-1),7))+O3)/INDEX(Constants!$J15:$J22,MIN(MATCH(MIN(O37,100*O34),O37:O44,-1),7))*(POWER(100*O34/INDEX(O37:O44,MIN(MATCH(MIN(O37,100*O34),O37:O44,-1),7)),-0.001*INDEX(Constants!$J15:$J22,MIN(MATCH(MIN(O37,100*O34),O37:O44,-1),7))/Constants!$J6)-1))</f>
        <v>9.6377973580537759</v>
      </c>
      <c r="P45" s="53" cm="1">
        <f t="array" ref="P45">INDEX(Constants!$H15:$H22,MIN(MATCH(MIN(P37,100*P34),P37:P44,-1),7))+IF(INDEX(Constants!$J15:$J22,MIN(MATCH(MIN(P37,100*P34),P37:P44,-1),7))=0,-0.001*(INDEX(Constants!$I15:$I22,MIN(MATCH(MIN(P37,100*P34),P37:P44,-1),7))+P3)*LN(100*P34/INDEX(P37:P44,MIN(MATCH(MIN(P37,100*P34),P37:P44,-1),7)))/Constants!$J6,(INDEX(Constants!$I15:$I22,MIN(MATCH(MIN(P37,100*P34),P37:P44,-1),7))+P3)/INDEX(Constants!$J15:$J22,MIN(MATCH(MIN(P37,100*P34),P37:P44,-1),7))*(POWER(100*P34/INDEX(P37:P44,MIN(MATCH(MIN(P37,100*P34),P37:P44,-1),7)),-0.001*INDEX(Constants!$J15:$J22,MIN(MATCH(MIN(P37,100*P34),P37:P44,-1),7))/Constants!$J6)-1))</f>
        <v>9.6377973580537759</v>
      </c>
      <c r="Q45" s="53" cm="1">
        <f t="array" ref="Q45">INDEX(Constants!$H15:$H22,MIN(MATCH(MIN(Q37,100*Q34),Q37:Q44,-1),7))+IF(INDEX(Constants!$J15:$J22,MIN(MATCH(MIN(Q37,100*Q34),Q37:Q44,-1),7))=0,-0.001*(INDEX(Constants!$I15:$I22,MIN(MATCH(MIN(Q37,100*Q34),Q37:Q44,-1),7))+Q3)*LN(100*Q34/INDEX(Q37:Q44,MIN(MATCH(MIN(Q37,100*Q34),Q37:Q44,-1),7)))/Constants!$J6,(INDEX(Constants!$I15:$I22,MIN(MATCH(MIN(Q37,100*Q34),Q37:Q44,-1),7))+Q3)/INDEX(Constants!$J15:$J22,MIN(MATCH(MIN(Q37,100*Q34),Q37:Q44,-1),7))*(POWER(100*Q34/INDEX(Q37:Q44,MIN(MATCH(MIN(Q37,100*Q34),Q37:Q44,-1),7)),-0.001*INDEX(Constants!$J15:$J22,MIN(MATCH(MIN(Q37,100*Q34),Q37:Q44,-1),7))/Constants!$J6)-1))</f>
        <v>9.6377973580537759</v>
      </c>
      <c r="R45" s="53" cm="1">
        <f t="array" ref="R45">INDEX(Constants!$H15:$H22,MIN(MATCH(MIN(R37,100*R34),R37:R44,-1),7))+IF(INDEX(Constants!$J15:$J22,MIN(MATCH(MIN(R37,100*R34),R37:R44,-1),7))=0,-0.001*(INDEX(Constants!$I15:$I22,MIN(MATCH(MIN(R37,100*R34),R37:R44,-1),7))+R3)*LN(100*R34/INDEX(R37:R44,MIN(MATCH(MIN(R37,100*R34),R37:R44,-1),7)))/Constants!$J6,(INDEX(Constants!$I15:$I22,MIN(MATCH(MIN(R37,100*R34),R37:R44,-1),7))+R3)/INDEX(Constants!$J15:$J22,MIN(MATCH(MIN(R37,100*R34),R37:R44,-1),7))*(POWER(100*R34/INDEX(R37:R44,MIN(MATCH(MIN(R37,100*R34),R37:R44,-1),7)),-0.001*INDEX(Constants!$J15:$J22,MIN(MATCH(MIN(R37,100*R34),R37:R44,-1),7))/Constants!$J6)-1))</f>
        <v>9.6377973580537759</v>
      </c>
      <c r="S45" s="53" cm="1">
        <f t="array" ref="S45">INDEX(Constants!$H15:$H22,MIN(MATCH(MIN(S37,100*S34),S37:S44,-1),7))+IF(INDEX(Constants!$J15:$J22,MIN(MATCH(MIN(S37,100*S34),S37:S44,-1),7))=0,-0.001*(INDEX(Constants!$I15:$I22,MIN(MATCH(MIN(S37,100*S34),S37:S44,-1),7))+S3)*LN(100*S34/INDEX(S37:S44,MIN(MATCH(MIN(S37,100*S34),S37:S44,-1),7)))/Constants!$J6,(INDEX(Constants!$I15:$I22,MIN(MATCH(MIN(S37,100*S34),S37:S44,-1),7))+S3)/INDEX(Constants!$J15:$J22,MIN(MATCH(MIN(S37,100*S34),S37:S44,-1),7))*(POWER(100*S34/INDEX(S37:S44,MIN(MATCH(MIN(S37,100*S34),S37:S44,-1),7)),-0.001*INDEX(Constants!$J15:$J22,MIN(MATCH(MIN(S37,100*S34),S37:S44,-1),7))/Constants!$J6)-1))</f>
        <v>9.6377973580537759</v>
      </c>
      <c r="T45" s="53" cm="1">
        <f t="array" ref="T45">INDEX(Constants!$H15:$H22,MIN(MATCH(MIN(T37,100*T34),T37:T44,-1),7))+IF(INDEX(Constants!$J15:$J22,MIN(MATCH(MIN(T37,100*T34),T37:T44,-1),7))=0,-0.001*(INDEX(Constants!$I15:$I22,MIN(MATCH(MIN(T37,100*T34),T37:T44,-1),7))+T3)*LN(100*T34/INDEX(T37:T44,MIN(MATCH(MIN(T37,100*T34),T37:T44,-1),7)))/Constants!$J6,(INDEX(Constants!$I15:$I22,MIN(MATCH(MIN(T37,100*T34),T37:T44,-1),7))+T3)/INDEX(Constants!$J15:$J22,MIN(MATCH(MIN(T37,100*T34),T37:T44,-1),7))*(POWER(100*T34/INDEX(T37:T44,MIN(MATCH(MIN(T37,100*T34),T37:T44,-1),7)),-0.001*INDEX(Constants!$J15:$J22,MIN(MATCH(MIN(T37,100*T34),T37:T44,-1),7))/Constants!$J6)-1))</f>
        <v>9.6377973580537759</v>
      </c>
      <c r="U45" s="53" cm="1">
        <f t="array" ref="U45">INDEX(Constants!$H15:$H22,MIN(MATCH(MIN(U37,100*U34),U37:U44,-1),7))+IF(INDEX(Constants!$J15:$J22,MIN(MATCH(MIN(U37,100*U34),U37:U44,-1),7))=0,-0.001*(INDEX(Constants!$I15:$I22,MIN(MATCH(MIN(U37,100*U34),U37:U44,-1),7))+U3)*LN(100*U34/INDEX(U37:U44,MIN(MATCH(MIN(U37,100*U34),U37:U44,-1),7)))/Constants!$J6,(INDEX(Constants!$I15:$I22,MIN(MATCH(MIN(U37,100*U34),U37:U44,-1),7))+U3)/INDEX(Constants!$J15:$J22,MIN(MATCH(MIN(U37,100*U34),U37:U44,-1),7))*(POWER(100*U34/INDEX(U37:U44,MIN(MATCH(MIN(U37,100*U34),U37:U44,-1),7)),-0.001*INDEX(Constants!$J15:$J22,MIN(MATCH(MIN(U37,100*U34),U37:U44,-1),7))/Constants!$J6)-1))</f>
        <v>9.6377973580537759</v>
      </c>
      <c r="V45" s="53" cm="1">
        <f t="array" ref="V45">INDEX(Constants!$H15:$H22,MIN(MATCH(MIN(V37,100*V34),V37:V44,-1),7))+IF(INDEX(Constants!$J15:$J22,MIN(MATCH(MIN(V37,100*V34),V37:V44,-1),7))=0,-0.001*(INDEX(Constants!$I15:$I22,MIN(MATCH(MIN(V37,100*V34),V37:V44,-1),7))+V3)*LN(100*V34/INDEX(V37:V44,MIN(MATCH(MIN(V37,100*V34),V37:V44,-1),7)))/Constants!$J6,(INDEX(Constants!$I15:$I22,MIN(MATCH(MIN(V37,100*V34),V37:V44,-1),7))+V3)/INDEX(Constants!$J15:$J22,MIN(MATCH(MIN(V37,100*V34),V37:V44,-1),7))*(POWER(100*V34/INDEX(V37:V44,MIN(MATCH(MIN(V37,100*V34),V37:V44,-1),7)),-0.001*INDEX(Constants!$J15:$J22,MIN(MATCH(MIN(V37,100*V34),V37:V44,-1),7))/Constants!$J6)-1))</f>
        <v>9.6377973580537759</v>
      </c>
      <c r="W45" s="53" cm="1">
        <f t="array" ref="W45">INDEX(Constants!$H15:$H22,MIN(MATCH(MIN(W37,100*W34),W37:W44,-1),7))+IF(INDEX(Constants!$J15:$J22,MIN(MATCH(MIN(W37,100*W34),W37:W44,-1),7))=0,-0.001*(INDEX(Constants!$I15:$I22,MIN(MATCH(MIN(W37,100*W34),W37:W44,-1),7))+W3)*LN(100*W34/INDEX(W37:W44,MIN(MATCH(MIN(W37,100*W34),W37:W44,-1),7)))/Constants!$J6,(INDEX(Constants!$I15:$I22,MIN(MATCH(MIN(W37,100*W34),W37:W44,-1),7))+W3)/INDEX(Constants!$J15:$J22,MIN(MATCH(MIN(W37,100*W34),W37:W44,-1),7))*(POWER(100*W34/INDEX(W37:W44,MIN(MATCH(MIN(W37,100*W34),W37:W44,-1),7)),-0.001*INDEX(Constants!$J15:$J22,MIN(MATCH(MIN(W37,100*W34),W37:W44,-1),7))/Constants!$J6)-1))</f>
        <v>9.6377973580537759</v>
      </c>
    </row>
    <row r="46" spans="1:23" ht="15" customHeight="1" x14ac:dyDescent="0.25">
      <c r="A46" s="210" t="s">
        <v>13</v>
      </c>
      <c r="B46" s="56" t="s">
        <v>12</v>
      </c>
      <c r="C46" s="49" cm="1">
        <f t="array" ref="C46">IF(C15="OK",C3+Constants!$D11+INDEX(Constants!$I15:$I22,MIN(MATCH(MAX(Constants!$H15,C45),Constants!$H15:$H22),7))+(C45-INDEX(Constants!$H15:$H22,MIN(MATCH(MAX(Constants!$H15,C45),Constants!$H15:$H22),7)))*INDEX(Constants!$J15:$J22,MIN(MATCH(MAX(Constants!$H15,C45),Constants!$H15:$H22),7)),"N/A")</f>
        <v>15</v>
      </c>
      <c r="D46" s="49" cm="1">
        <f t="array" ref="D46">IF(D15="OK",D3+Constants!$D11+INDEX(Constants!$I15:$I22,MIN(MATCH(MAX(Constants!$H15,D45),Constants!$H15:$H22),7))+(D45-INDEX(Constants!$H15:$H22,MIN(MATCH(MAX(Constants!$H15,D45),Constants!$H15:$H22),7)))*INDEX(Constants!$J15:$J22,MIN(MATCH(MAX(Constants!$H15,D45),Constants!$H15:$H22),7)),"N/A")</f>
        <v>5.0963743402707369</v>
      </c>
      <c r="E46" s="49" cm="1">
        <f t="array" ref="E46">IF(E15="OK",E3+Constants!$D11+INDEX(Constants!$I15:$I22,MIN(MATCH(MAX(Constants!$H15,E45),Constants!$H15:$H22),7))+(E45-INDEX(Constants!$H15:$H22,MIN(MATCH(MAX(Constants!$H15,E45),Constants!$H15:$H22),7)))*INDEX(Constants!$J15:$J22,MIN(MATCH(MAX(Constants!$H15,E45),Constants!$H15:$H22),7)),"N/A")</f>
        <v>-4.8025049147663594</v>
      </c>
      <c r="F46" s="49" cm="1">
        <f t="array" ref="F46">IF(F15="OK",F3+Constants!$D11+INDEX(Constants!$I15:$I22,MIN(MATCH(MAX(Constants!$H15,F45),Constants!$H15:$H22),7))+(F45-INDEX(Constants!$H15:$H22,MIN(MATCH(MAX(Constants!$H15,F45),Constants!$H15:$H22),7)))*INDEX(Constants!$J15:$J22,MIN(MATCH(MAX(Constants!$H15,F45),Constants!$H15:$H22),7)),"N/A")</f>
        <v>-14.696641176431733</v>
      </c>
      <c r="G46" s="49" cm="1">
        <f t="array" ref="G46">IF(G15="OK",G3+Constants!$D11+INDEX(Constants!$I15:$I22,MIN(MATCH(MAX(Constants!$H15,G45),Constants!$H15:$H22),7))+(G45-INDEX(Constants!$H15:$H22,MIN(MATCH(MAX(Constants!$H15,G45),Constants!$H15:$H22),7)))*INDEX(Constants!$J15:$J22,MIN(MATCH(MAX(Constants!$H15,G45),Constants!$H15:$H22),7)),"N/A")</f>
        <v>-24.586037852777572</v>
      </c>
      <c r="H46" s="49" cm="1">
        <f t="array" ref="H46">IF(H15="OK",H3+Constants!$D11+INDEX(Constants!$I15:$I22,MIN(MATCH(MAX(Constants!$H15,H45),Constants!$H15:$H22),7))+(H45-INDEX(Constants!$H15:$H22,MIN(MATCH(MAX(Constants!$H15,H45),Constants!$H15:$H22),7)))*INDEX(Constants!$J15:$J22,MIN(MATCH(MAX(Constants!$H15,H45),Constants!$H15:$H22),7)),"N/A")</f>
        <v>-34.470698348591675</v>
      </c>
      <c r="I46" s="49" cm="1">
        <f t="array" ref="I46">IF(I15="OK",I3+Constants!$D11+INDEX(Constants!$I15:$I22,MIN(MATCH(MAX(Constants!$H15,I45),Constants!$H15:$H22),7))+(I45-INDEX(Constants!$H15:$H22,MIN(MATCH(MAX(Constants!$H15,I45),Constants!$H15:$H22),7)))*INDEX(Constants!$J15:$J22,MIN(MATCH(MAX(Constants!$H15,I45),Constants!$H15:$H22),7)),"N/A")</f>
        <v>-44.350626065401471</v>
      </c>
      <c r="J46" s="49" cm="1">
        <f t="array" ref="J46">IF(J15="OK",J3+Constants!$D11+INDEX(Constants!$I15:$I22,MIN(MATCH(MAX(Constants!$H15,J45),Constants!$H15:$H22),7))+(J45-INDEX(Constants!$H15:$H22,MIN(MATCH(MAX(Constants!$H15,J45),Constants!$H15:$H22),7)))*INDEX(Constants!$J15:$J22,MIN(MATCH(MAX(Constants!$H15,J45),Constants!$H15:$H22),7)),"N/A")</f>
        <v>-54.225824401477865</v>
      </c>
      <c r="K46" s="49" cm="1">
        <f t="array" ref="K46">IF(K15="OK",K3+Constants!$D11+INDEX(Constants!$I15:$I22,MIN(MATCH(MAX(Constants!$H15,K45),Constants!$H15:$H22),7))+(K45-INDEX(Constants!$H15:$H22,MIN(MATCH(MAX(Constants!$H15,K45),Constants!$H15:$H22),7)))*INDEX(Constants!$J15:$J22,MIN(MATCH(MAX(Constants!$H15,K45),Constants!$H15:$H22),7)),"N/A")</f>
        <v>-56.499999999999972</v>
      </c>
      <c r="L46" s="49" cm="1">
        <f t="array" ref="L46">IF(L15="OK",L3+Constants!$D11+INDEX(Constants!$I15:$I22,MIN(MATCH(MAX(Constants!$H15,L45),Constants!$H15:$H22),7))+(L45-INDEX(Constants!$H15:$H22,MIN(MATCH(MAX(Constants!$H15,L45),Constants!$H15:$H22),7)))*INDEX(Constants!$J15:$J22,MIN(MATCH(MAX(Constants!$H15,L45),Constants!$H15:$H22),7)),"N/A")</f>
        <v>-57.645682827349518</v>
      </c>
      <c r="M46" s="49" cm="1">
        <f t="array" ref="M46">IF(M15="OK",M3+Constants!$D11+INDEX(Constants!$I15:$I22,MIN(MATCH(MAX(Constants!$H15,M45),Constants!$H15:$H22),7))+(M45-INDEX(Constants!$H15:$H22,MIN(MATCH(MAX(Constants!$H15,M45),Constants!$H15:$H22),7)))*INDEX(Constants!$J15:$J22,MIN(MATCH(MAX(Constants!$H15,M45),Constants!$H15:$H22),7)),"N/A")</f>
        <v>-57.645682827349518</v>
      </c>
      <c r="N46" s="49" cm="1">
        <f t="array" ref="N46">IF(N15="OK",N3+Constants!$D11+INDEX(Constants!$I15:$I22,MIN(MATCH(MAX(Constants!$H15,N45),Constants!$H15:$H22),7))+(N45-INDEX(Constants!$H15:$H22,MIN(MATCH(MAX(Constants!$H15,N45),Constants!$H15:$H22),7)))*INDEX(Constants!$J15:$J22,MIN(MATCH(MAX(Constants!$H15,N45),Constants!$H15:$H22),7)),"N/A")</f>
        <v>-57.645682827349518</v>
      </c>
      <c r="O46" s="49" cm="1">
        <f t="array" ref="O46">IF(O15="OK",O3+Constants!$D11+INDEX(Constants!$I15:$I22,MIN(MATCH(MAX(Constants!$H15,O45),Constants!$H15:$H22),7))+(O45-INDEX(Constants!$H15:$H22,MIN(MATCH(MAX(Constants!$H15,O45),Constants!$H15:$H22),7)))*INDEX(Constants!$J15:$J22,MIN(MATCH(MAX(Constants!$H15,O45),Constants!$H15:$H22),7)),"N/A")</f>
        <v>-57.645682827349518</v>
      </c>
      <c r="P46" s="49" cm="1">
        <f t="array" ref="P46">IF(P15="OK",P3+Constants!$D11+INDEX(Constants!$I15:$I22,MIN(MATCH(MAX(Constants!$H15,P45),Constants!$H15:$H22),7))+(P45-INDEX(Constants!$H15:$H22,MIN(MATCH(MAX(Constants!$H15,P45),Constants!$H15:$H22),7)))*INDEX(Constants!$J15:$J22,MIN(MATCH(MAX(Constants!$H15,P45),Constants!$H15:$H22),7)),"N/A")</f>
        <v>-57.645682827349518</v>
      </c>
      <c r="Q46" s="49" cm="1">
        <f t="array" ref="Q46">IF(Q15="OK",Q3+Constants!$D11+INDEX(Constants!$I15:$I22,MIN(MATCH(MAX(Constants!$H15,Q45),Constants!$H15:$H22),7))+(Q45-INDEX(Constants!$H15:$H22,MIN(MATCH(MAX(Constants!$H15,Q45),Constants!$H15:$H22),7)))*INDEX(Constants!$J15:$J22,MIN(MATCH(MAX(Constants!$H15,Q45),Constants!$H15:$H22),7)),"N/A")</f>
        <v>-57.645682827349518</v>
      </c>
      <c r="R46" s="49" cm="1">
        <f t="array" ref="R46">IF(R15="OK",R3+Constants!$D11+INDEX(Constants!$I15:$I22,MIN(MATCH(MAX(Constants!$H15,R45),Constants!$H15:$H22),7))+(R45-INDEX(Constants!$H15:$H22,MIN(MATCH(MAX(Constants!$H15,R45),Constants!$H15:$H22),7)))*INDEX(Constants!$J15:$J22,MIN(MATCH(MAX(Constants!$H15,R45),Constants!$H15:$H22),7)),"N/A")</f>
        <v>-57.645682827349518</v>
      </c>
      <c r="S46" s="49" cm="1">
        <f t="array" ref="S46">IF(S15="OK",S3+Constants!$D11+INDEX(Constants!$I15:$I22,MIN(MATCH(MAX(Constants!$H15,S45),Constants!$H15:$H22),7))+(S45-INDEX(Constants!$H15:$H22,MIN(MATCH(MAX(Constants!$H15,S45),Constants!$H15:$H22),7)))*INDEX(Constants!$J15:$J22,MIN(MATCH(MAX(Constants!$H15,S45),Constants!$H15:$H22),7)),"N/A")</f>
        <v>-57.645682827349518</v>
      </c>
      <c r="T46" s="49" cm="1">
        <f t="array" ref="T46">IF(T15="OK",T3+Constants!$D11+INDEX(Constants!$I15:$I22,MIN(MATCH(MAX(Constants!$H15,T45),Constants!$H15:$H22),7))+(T45-INDEX(Constants!$H15:$H22,MIN(MATCH(MAX(Constants!$H15,T45),Constants!$H15:$H22),7)))*INDEX(Constants!$J15:$J22,MIN(MATCH(MAX(Constants!$H15,T45),Constants!$H15:$H22),7)),"N/A")</f>
        <v>-57.645682827349518</v>
      </c>
      <c r="U46" s="49" cm="1">
        <f t="array" ref="U46">IF(U15="OK",U3+Constants!$D11+INDEX(Constants!$I15:$I22,MIN(MATCH(MAX(Constants!$H15,U45),Constants!$H15:$H22),7))+(U45-INDEX(Constants!$H15:$H22,MIN(MATCH(MAX(Constants!$H15,U45),Constants!$H15:$H22),7)))*INDEX(Constants!$J15:$J22,MIN(MATCH(MAX(Constants!$H15,U45),Constants!$H15:$H22),7)),"N/A")</f>
        <v>-57.645682827349518</v>
      </c>
      <c r="V46" s="49" cm="1">
        <f t="array" ref="V46">IF(V15="OK",V3+Constants!$D11+INDEX(Constants!$I15:$I22,MIN(MATCH(MAX(Constants!$H15,V45),Constants!$H15:$H22),7))+(V45-INDEX(Constants!$H15:$H22,MIN(MATCH(MAX(Constants!$H15,V45),Constants!$H15:$H22),7)))*INDEX(Constants!$J15:$J22,MIN(MATCH(MAX(Constants!$H15,V45),Constants!$H15:$H22),7)),"N/A")</f>
        <v>-57.645682827349518</v>
      </c>
      <c r="W46" s="49" cm="1">
        <f t="array" ref="W46">IF(W15="OK",W3+Constants!$D11+INDEX(Constants!$I15:$I22,MIN(MATCH(MAX(Constants!$H15,W45),Constants!$H15:$H22),7))+(W45-INDEX(Constants!$H15:$H22,MIN(MATCH(MAX(Constants!$H15,W45),Constants!$H15:$H22),7)))*INDEX(Constants!$J15:$J22,MIN(MATCH(MAX(Constants!$H15,W45),Constants!$H15:$H22),7)),"N/A")</f>
        <v>-57.645682827349518</v>
      </c>
    </row>
    <row r="47" spans="1:23" ht="15" customHeight="1" x14ac:dyDescent="0.25">
      <c r="A47" s="210"/>
      <c r="B47" s="56" t="s">
        <v>122</v>
      </c>
      <c r="C47" s="49">
        <f>IF(C15="OK",C46*Constants!$E10+Constants!$E12,"N/A")</f>
        <v>59</v>
      </c>
      <c r="D47" s="49">
        <f>IF(D15="OK",D46*Constants!$E10+Constants!$E12,"N/A")</f>
        <v>41.17347381248733</v>
      </c>
      <c r="E47" s="49">
        <f>IF(E15="OK",E46*Constants!$E10+Constants!$E12,"N/A")</f>
        <v>23.355491153420552</v>
      </c>
      <c r="F47" s="49">
        <f>IF(F15="OK",F46*Constants!$E10+Constants!$E12,"N/A")</f>
        <v>5.5460458824228809</v>
      </c>
      <c r="G47" s="49">
        <f>IF(G15="OK",G46*Constants!$E10+Constants!$E12,"N/A")</f>
        <v>-12.254868134999633</v>
      </c>
      <c r="H47" s="49">
        <f>IF(H15="OK",H46*Constants!$E10+Constants!$E12,"N/A")</f>
        <v>-30.047257027465015</v>
      </c>
      <c r="I47" s="49">
        <f>IF(I15="OK",I46*Constants!$E10+Constants!$E12,"N/A")</f>
        <v>-47.831126917722656</v>
      </c>
      <c r="J47" s="49">
        <f>IF(J15="OK",J46*Constants!$E10+Constants!$E12,"N/A")</f>
        <v>-65.606483922660161</v>
      </c>
      <c r="K47" s="49">
        <f>IF(K15="OK",K46*Constants!$E10+Constants!$E12,"N/A")</f>
        <v>-69.699999999999946</v>
      </c>
      <c r="L47" s="49">
        <f>IF(L15="OK",L46*Constants!$E10+Constants!$E12,"N/A")</f>
        <v>-71.762229089229137</v>
      </c>
      <c r="M47" s="49">
        <f>IF(M15="OK",M46*Constants!$E10+Constants!$E12,"N/A")</f>
        <v>-71.762229089229137</v>
      </c>
      <c r="N47" s="49">
        <f>IF(N15="OK",N46*Constants!$E10+Constants!$E12,"N/A")</f>
        <v>-71.762229089229137</v>
      </c>
      <c r="O47" s="49">
        <f>IF(O15="OK",O46*Constants!$E10+Constants!$E12,"N/A")</f>
        <v>-71.762229089229137</v>
      </c>
      <c r="P47" s="49">
        <f>IF(P15="OK",P46*Constants!$E10+Constants!$E12,"N/A")</f>
        <v>-71.762229089229137</v>
      </c>
      <c r="Q47" s="49">
        <f>IF(Q15="OK",Q46*Constants!$E10+Constants!$E12,"N/A")</f>
        <v>-71.762229089229137</v>
      </c>
      <c r="R47" s="49">
        <f>IF(R15="OK",R46*Constants!$E10+Constants!$E12,"N/A")</f>
        <v>-71.762229089229137</v>
      </c>
      <c r="S47" s="49">
        <f>IF(S15="OK",S46*Constants!$E10+Constants!$E12,"N/A")</f>
        <v>-71.762229089229137</v>
      </c>
      <c r="T47" s="49">
        <f>IF(T15="OK",T46*Constants!$E10+Constants!$E12,"N/A")</f>
        <v>-71.762229089229137</v>
      </c>
      <c r="U47" s="49">
        <f>IF(U15="OK",U46*Constants!$E10+Constants!$E12,"N/A")</f>
        <v>-71.762229089229137</v>
      </c>
      <c r="V47" s="49">
        <f>IF(V15="OK",V46*Constants!$E10+Constants!$E12,"N/A")</f>
        <v>-71.762229089229137</v>
      </c>
      <c r="W47" s="49">
        <f>IF(W15="OK",W46*Constants!$E10+Constants!$E12,"N/A")</f>
        <v>-71.762229089229137</v>
      </c>
    </row>
    <row r="48" spans="1:23" ht="15" customHeight="1" x14ac:dyDescent="0.25">
      <c r="A48" s="210" t="s">
        <v>67</v>
      </c>
      <c r="B48" s="56" t="s">
        <v>145</v>
      </c>
      <c r="C48" s="60">
        <f>IF(C15="OK",100*C34/((C46-Constants!$D11)*Constants!$J5),"N/A")</f>
        <v>1.2250000000000001</v>
      </c>
      <c r="D48" s="60">
        <f>IF(D15="OK",100*D34/((D46-Constants!$D11)*Constants!$J5),"N/A")</f>
        <v>1.0555846438406284</v>
      </c>
      <c r="E48" s="60">
        <f>IF(E15="OK",100*E34/((E46-Constants!$D11)*Constants!$J5),"N/A")</f>
        <v>0.90477313840979257</v>
      </c>
      <c r="F48" s="60">
        <f>IF(F15="OK",100*F34/((F46-Constants!$D11)*Constants!$J5),"N/A")</f>
        <v>0.7710871516820722</v>
      </c>
      <c r="G48" s="60">
        <f>IF(G15="OK",100*G34/((G46-Constants!$D11)*Constants!$J5),"N/A")</f>
        <v>0.65311816943823564</v>
      </c>
      <c r="H48" s="60">
        <f>IF(H15="OK",100*H34/((H46-Constants!$D11)*Constants!$J5),"N/A")</f>
        <v>0.54952654446574223</v>
      </c>
      <c r="I48" s="60">
        <f>IF(I15="OK",100*I34/((I46-Constants!$D11)*Constants!$J5),"N/A")</f>
        <v>0.45904053332798622</v>
      </c>
      <c r="J48" s="60">
        <f>IF(J15="OK",100*J34/((J46-Constants!$D11)*Constants!$J5),"N/A")</f>
        <v>0.38045531958526907</v>
      </c>
      <c r="K48" s="60">
        <f>IF(K15="OK",100*K34/((K46-Constants!$D11)*Constants!$J5),"N/A")</f>
        <v>0.30267002209872146</v>
      </c>
      <c r="L48" s="60">
        <f>IF(L15="OK",100*L34/((L46-Constants!$D11)*Constants!$J5),"N/A")</f>
        <v>0.42837676564390431</v>
      </c>
      <c r="M48" s="60">
        <f>IF(M15="OK",100*M34/((M46-Constants!$D11)*Constants!$J5),"N/A")</f>
        <v>0.42837676564390431</v>
      </c>
      <c r="N48" s="60">
        <f>IF(N15="OK",100*N34/((N46-Constants!$D11)*Constants!$J5),"N/A")</f>
        <v>0.42837676564390431</v>
      </c>
      <c r="O48" s="60">
        <f>IF(O15="OK",100*O34/((O46-Constants!$D11)*Constants!$J5),"N/A")</f>
        <v>0.42837676564390431</v>
      </c>
      <c r="P48" s="60">
        <f>IF(P15="OK",100*P34/((P46-Constants!$D11)*Constants!$J5),"N/A")</f>
        <v>0.42837676564390431</v>
      </c>
      <c r="Q48" s="60">
        <f>IF(Q15="OK",100*Q34/((Q46-Constants!$D11)*Constants!$J5),"N/A")</f>
        <v>0.42837676564390431</v>
      </c>
      <c r="R48" s="60">
        <f>IF(R15="OK",100*R34/((R46-Constants!$D11)*Constants!$J5),"N/A")</f>
        <v>0.42837676564390431</v>
      </c>
      <c r="S48" s="60">
        <f>IF(S15="OK",100*S34/((S46-Constants!$D11)*Constants!$J5),"N/A")</f>
        <v>0.42837676564390431</v>
      </c>
      <c r="T48" s="60">
        <f>IF(T15="OK",100*T34/((T46-Constants!$D11)*Constants!$J5),"N/A")</f>
        <v>0.42837676564390431</v>
      </c>
      <c r="U48" s="60">
        <f>IF(U15="OK",100*U34/((U46-Constants!$D11)*Constants!$J5),"N/A")</f>
        <v>0.42837676564390431</v>
      </c>
      <c r="V48" s="60">
        <f>IF(V15="OK",100*V34/((V46-Constants!$D11)*Constants!$J5),"N/A")</f>
        <v>0.42837676564390431</v>
      </c>
      <c r="W48" s="60">
        <f>IF(W15="OK",100*W34/((W46-Constants!$D11)*Constants!$J5),"N/A")</f>
        <v>0.42837676564390431</v>
      </c>
    </row>
    <row r="49" spans="1:23" ht="15" customHeight="1" x14ac:dyDescent="0.25">
      <c r="A49" s="210"/>
      <c r="B49" s="56" t="s">
        <v>68</v>
      </c>
      <c r="C49" s="50">
        <f>IF(C15="OK",C48*Constants!$D5^4/Constants!$D3/Constants!$J8,"N/A")</f>
        <v>2.3768924066751526E-3</v>
      </c>
      <c r="D49" s="50">
        <f>IF(D15="OK",D48*Constants!$D5^4/Constants!$D3/Constants!$J8,"N/A")</f>
        <v>2.0481723465695387E-3</v>
      </c>
      <c r="E49" s="50">
        <f>IF(E15="OK",E48*Constants!$D5^4/Constants!$D3/Constants!$J8,"N/A")</f>
        <v>1.7555497162856184E-3</v>
      </c>
      <c r="F49" s="50">
        <f>IF(F15="OK",F48*Constants!$D5^4/Constants!$D3/Constants!$J8,"N/A")</f>
        <v>1.4961560781370522E-3</v>
      </c>
      <c r="G49" s="50">
        <f>IF(G15="OK",G48*Constants!$D5^4/Constants!$D3/Constants!$J8,"N/A")</f>
        <v>1.2672584633463819E-3</v>
      </c>
      <c r="H49" s="50">
        <f>IF(H15="OK",H48*Constants!$D5^4/Constants!$D3/Constants!$J8,"N/A")</f>
        <v>1.0662575271894353E-3</v>
      </c>
      <c r="I49" s="50">
        <f>IF(I15="OK",I48*Constants!$D5^4/Constants!$D3/Constants!$J8,"N/A")</f>
        <v>8.9068568001910407E-4</v>
      </c>
      <c r="J49" s="50">
        <f>IF(J15="OK",J48*Constants!$D5^4/Constants!$D3/Constants!$J8,"N/A")</f>
        <v>7.3820519200113832E-4</v>
      </c>
      <c r="K49" s="50">
        <f>IF(K15="OK",K48*Constants!$D5^4/Constants!$D3/Constants!$J8,"N/A")</f>
        <v>5.8727679775889927E-4</v>
      </c>
      <c r="L49" s="50">
        <f>IF(L15="OK",L48*Constants!$D5^4/Constants!$D3/Constants!$J8,"N/A")</f>
        <v>8.3118814812657748E-4</v>
      </c>
      <c r="M49" s="50">
        <f>IF(M15="OK",M48*Constants!$D5^4/Constants!$D3/Constants!$J8,"N/A")</f>
        <v>8.3118814812657748E-4</v>
      </c>
      <c r="N49" s="50">
        <f>IF(N15="OK",N48*Constants!$D5^4/Constants!$D3/Constants!$J8,"N/A")</f>
        <v>8.3118814812657748E-4</v>
      </c>
      <c r="O49" s="50">
        <f>IF(O15="OK",O48*Constants!$D5^4/Constants!$D3/Constants!$J8,"N/A")</f>
        <v>8.3118814812657748E-4</v>
      </c>
      <c r="P49" s="50">
        <f>IF(P15="OK",P48*Constants!$D5^4/Constants!$D3/Constants!$J8,"N/A")</f>
        <v>8.3118814812657748E-4</v>
      </c>
      <c r="Q49" s="50">
        <f>IF(Q15="OK",Q48*Constants!$D5^4/Constants!$D3/Constants!$J8,"N/A")</f>
        <v>8.3118814812657748E-4</v>
      </c>
      <c r="R49" s="50">
        <f>IF(R15="OK",R48*Constants!$D5^4/Constants!$D3/Constants!$J8,"N/A")</f>
        <v>8.3118814812657748E-4</v>
      </c>
      <c r="S49" s="50">
        <f>IF(S15="OK",S48*Constants!$D5^4/Constants!$D3/Constants!$J8,"N/A")</f>
        <v>8.3118814812657748E-4</v>
      </c>
      <c r="T49" s="50">
        <f>IF(T15="OK",T48*Constants!$D5^4/Constants!$D3/Constants!$J8,"N/A")</f>
        <v>8.3118814812657748E-4</v>
      </c>
      <c r="U49" s="50">
        <f>IF(U15="OK",U48*Constants!$D5^4/Constants!$D3/Constants!$J8,"N/A")</f>
        <v>8.3118814812657748E-4</v>
      </c>
      <c r="V49" s="50">
        <f>IF(V15="OK",V48*Constants!$D5^4/Constants!$D3/Constants!$J8,"N/A")</f>
        <v>8.3118814812657748E-4</v>
      </c>
      <c r="W49" s="50">
        <f>IF(W15="OK",W48*Constants!$D5^4/Constants!$D3/Constants!$J8,"N/A")</f>
        <v>8.3118814812657748E-4</v>
      </c>
    </row>
    <row r="50" spans="1:23" ht="15" hidden="1" customHeight="1" x14ac:dyDescent="0.25">
      <c r="A50" s="42" t="s">
        <v>147</v>
      </c>
      <c r="B50" s="42" t="s">
        <v>112</v>
      </c>
      <c r="C50" s="53" cm="1">
        <f t="array" ref="C50">1000*INDEX(Constants!$H15:$H22,MIN(MATCH(MIN(Constants!$L15,C48),Constants!$L15:$L22,-1),7))+IF(INDEX(Constants!$J15:$J22,MIN(MATCH(MIN(Constants!$L15,C48),Constants!$L15:$L22,-1),7))=0,-LN(C48*INDEX(Constants!$I15:$I22,MIN(MATCH(MIN(Constants!$L15,C48),Constants!$L15:$L22,-1),7))*Constants!$J8/(Constants!$J6*INDEX(Constants!$K15:$K22,MIN(MATCH(MIN(Constants!$L15,C48),Constants!$L15:$L22,-1),7))))*INDEX(Constants!$I15:$I22,MIN(MATCH(MIN(Constants!$L15,C48),Constants!$L15:$L22,-1),7))/Constants!$J6,(POWER(C48*Constants!$J8/(Constants!$J6*INDEX(Constants!$K15:$K22,MIN(MATCH(MIN(Constants!$L15,C48),Constants!$L15:$L22,-1),7))*POWER(INDEX(Constants!$I15:$I22,MIN(MATCH(MIN(Constants!$L15,C48),Constants!$L15:$L22,-1),7)),Constants!$J6*1000/INDEX(Constants!$J15:$J22,MIN(MATCH(MIN(Constants!$L15,C48),Constants!$L15:$L22,-1),7)))),-1/(1+Constants!$J6*1000/INDEX(Constants!$J15:$J22,MIN(MATCH(MIN(Constants!$L15,C48),Constants!$L15:$L22,-1),7))))-INDEX(Constants!$I15:$I22,MIN(MATCH(MIN(Constants!$L15,C48),Constants!$L15:$L22,-1),7)))*1000/INDEX(Constants!$J15:$J22,MIN(MATCH(MIN(Constants!$L15,C48),Constants!$L15:$L22,-1),7)))</f>
        <v>-1.7490282726402472E-11</v>
      </c>
      <c r="D50" s="53" cm="1">
        <f t="array" ref="D50">1000*INDEX(Constants!$H15:$H22,MIN(MATCH(MIN(Constants!$L15,D48),Constants!$L15:$L22,-1),7))+IF(INDEX(Constants!$J15:$J22,MIN(MATCH(MIN(Constants!$L15,D48),Constants!$L15:$L22,-1),7))=0,-LN(D48*INDEX(Constants!$I15:$I22,MIN(MATCH(MIN(Constants!$L15,D48),Constants!$L15:$L22,-1),7))*Constants!$J8/(Constants!$J6*INDEX(Constants!$K15:$K22,MIN(MATCH(MIN(Constants!$L15,D48),Constants!$L15:$L22,-1),7))))*INDEX(Constants!$I15:$I22,MIN(MATCH(MIN(Constants!$L15,D48),Constants!$L15:$L22,-1),7))/Constants!$J6,(POWER(D48*Constants!$J8/(Constants!$J6*INDEX(Constants!$K15:$K22,MIN(MATCH(MIN(Constants!$L15,D48),Constants!$L15:$L22,-1),7))*POWER(INDEX(Constants!$I15:$I22,MIN(MATCH(MIN(Constants!$L15,D48),Constants!$L15:$L22,-1),7)),Constants!$J6*1000/INDEX(Constants!$J15:$J22,MIN(MATCH(MIN(Constants!$L15,D48),Constants!$L15:$L22,-1),7)))),-1/(1+Constants!$J6*1000/INDEX(Constants!$J15:$J22,MIN(MATCH(MIN(Constants!$L15,D48),Constants!$L15:$L22,-1),7))))-INDEX(Constants!$I15:$I22,MIN(MATCH(MIN(Constants!$L15,D48),Constants!$L15:$L22,-1),7)))*1000/INDEX(Constants!$J15:$J22,MIN(MATCH(MIN(Constants!$L15,D48),Constants!$L15:$L22,-1),7)))</f>
        <v>1523.6347168814052</v>
      </c>
      <c r="E50" s="53" cm="1">
        <f t="array" ref="E50">1000*INDEX(Constants!$H15:$H22,MIN(MATCH(MIN(Constants!$L15,E48),Constants!$L15:$L22,-1),7))+IF(INDEX(Constants!$J15:$J22,MIN(MATCH(MIN(Constants!$L15,E48),Constants!$L15:$L22,-1),7))=0,-LN(E48*INDEX(Constants!$I15:$I22,MIN(MATCH(MIN(Constants!$L15,E48),Constants!$L15:$L22,-1),7))*Constants!$J8/(Constants!$J6*INDEX(Constants!$K15:$K22,MIN(MATCH(MIN(Constants!$L15,E48),Constants!$L15:$L22,-1),7))))*INDEX(Constants!$I15:$I22,MIN(MATCH(MIN(Constants!$L15,E48),Constants!$L15:$L22,-1),7))/Constants!$J6,(POWER(E48*Constants!$J8/(Constants!$J6*INDEX(Constants!$K15:$K22,MIN(MATCH(MIN(Constants!$L15,E48),Constants!$L15:$L22,-1),7))*POWER(INDEX(Constants!$I15:$I22,MIN(MATCH(MIN(Constants!$L15,E48),Constants!$L15:$L22,-1),7)),Constants!$J6*1000/INDEX(Constants!$J15:$J22,MIN(MATCH(MIN(Constants!$L15,E48),Constants!$L15:$L22,-1),7)))),-1/(1+Constants!$J6*1000/INDEX(Constants!$J15:$J22,MIN(MATCH(MIN(Constants!$L15,E48),Constants!$L15:$L22,-1),7))))-INDEX(Constants!$I15:$I22,MIN(MATCH(MIN(Constants!$L15,E48),Constants!$L15:$L22,-1),7)))*1000/INDEX(Constants!$J15:$J22,MIN(MATCH(MIN(Constants!$L15,E48),Constants!$L15:$L22,-1),7)))</f>
        <v>3046.5392176563205</v>
      </c>
      <c r="F50" s="53" cm="1">
        <f t="array" ref="F50">1000*INDEX(Constants!$H15:$H22,MIN(MATCH(MIN(Constants!$L15,F48),Constants!$L15:$L22,-1),7))+IF(INDEX(Constants!$J15:$J22,MIN(MATCH(MIN(Constants!$L15,F48),Constants!$L15:$L22,-1),7))=0,-LN(F48*INDEX(Constants!$I15:$I22,MIN(MATCH(MIN(Constants!$L15,F48),Constants!$L15:$L22,-1),7))*Constants!$J8/(Constants!$J6*INDEX(Constants!$K15:$K22,MIN(MATCH(MIN(Constants!$L15,F48),Constants!$L15:$L22,-1),7))))*INDEX(Constants!$I15:$I22,MIN(MATCH(MIN(Constants!$L15,F48),Constants!$L15:$L22,-1),7))/Constants!$J6,(POWER(F48*Constants!$J8/(Constants!$J6*INDEX(Constants!$K15:$K22,MIN(MATCH(MIN(Constants!$L15,F48),Constants!$L15:$L22,-1),7))*POWER(INDEX(Constants!$I15:$I22,MIN(MATCH(MIN(Constants!$L15,F48),Constants!$L15:$L22,-1),7)),Constants!$J6*1000/INDEX(Constants!$J15:$J22,MIN(MATCH(MIN(Constants!$L15,F48),Constants!$L15:$L22,-1),7)))),-1/(1+Constants!$J6*1000/INDEX(Constants!$J15:$J22,MIN(MATCH(MIN(Constants!$L15,F48),Constants!$L15:$L22,-1),7))))-INDEX(Constants!$I15:$I22,MIN(MATCH(MIN(Constants!$L15,F48),Constants!$L15:$L22,-1),7)))*1000/INDEX(Constants!$J15:$J22,MIN(MATCH(MIN(Constants!$L15,F48),Constants!$L15:$L22,-1),7)))</f>
        <v>4568.7140271433209</v>
      </c>
      <c r="G50" s="53" cm="1">
        <f t="array" ref="G50">1000*INDEX(Constants!$H15:$H22,MIN(MATCH(MIN(Constants!$L15,G48),Constants!$L15:$L22,-1),7))+IF(INDEX(Constants!$J15:$J22,MIN(MATCH(MIN(Constants!$L15,G48),Constants!$L15:$L22,-1),7))=0,-LN(G48*INDEX(Constants!$I15:$I22,MIN(MATCH(MIN(Constants!$L15,G48),Constants!$L15:$L22,-1),7))*Constants!$J8/(Constants!$J6*INDEX(Constants!$K15:$K22,MIN(MATCH(MIN(Constants!$L15,G48),Constants!$L15:$L22,-1),7))))*INDEX(Constants!$I15:$I22,MIN(MATCH(MIN(Constants!$L15,G48),Constants!$L15:$L22,-1),7))/Constants!$J6,(POWER(G48*Constants!$J8/(Constants!$J6*INDEX(Constants!$K15:$K22,MIN(MATCH(MIN(Constants!$L15,G48),Constants!$L15:$L22,-1),7))*POWER(INDEX(Constants!$I15:$I22,MIN(MATCH(MIN(Constants!$L15,G48),Constants!$L15:$L22,-1),7)),Constants!$J6*1000/INDEX(Constants!$J15:$J22,MIN(MATCH(MIN(Constants!$L15,G48),Constants!$L15:$L22,-1),7)))),-1/(1+Constants!$J6*1000/INDEX(Constants!$J15:$J22,MIN(MATCH(MIN(Constants!$L15,G48),Constants!$L15:$L22,-1),7))))-INDEX(Constants!$I15:$I22,MIN(MATCH(MIN(Constants!$L15,G48),Constants!$L15:$L22,-1),7)))*1000/INDEX(Constants!$J15:$J22,MIN(MATCH(MIN(Constants!$L15,G48),Constants!$L15:$L22,-1),7)))</f>
        <v>6090.1596696580418</v>
      </c>
      <c r="H50" s="53" cm="1">
        <f t="array" ref="H50">1000*INDEX(Constants!$H15:$H22,MIN(MATCH(MIN(Constants!$L15,H48),Constants!$L15:$L22,-1),7))+IF(INDEX(Constants!$J15:$J22,MIN(MATCH(MIN(Constants!$L15,H48),Constants!$L15:$L22,-1),7))=0,-LN(H48*INDEX(Constants!$I15:$I22,MIN(MATCH(MIN(Constants!$L15,H48),Constants!$L15:$L22,-1),7))*Constants!$J8/(Constants!$J6*INDEX(Constants!$K15:$K22,MIN(MATCH(MIN(Constants!$L15,H48),Constants!$L15:$L22,-1),7))))*INDEX(Constants!$I15:$I22,MIN(MATCH(MIN(Constants!$L15,H48),Constants!$L15:$L22,-1),7))/Constants!$J6,(POWER(H48*Constants!$J8/(Constants!$J6*INDEX(Constants!$K15:$K22,MIN(MATCH(MIN(Constants!$L15,H48),Constants!$L15:$L22,-1),7))*POWER(INDEX(Constants!$I15:$I22,MIN(MATCH(MIN(Constants!$L15,H48),Constants!$L15:$L22,-1),7)),Constants!$J6*1000/INDEX(Constants!$J15:$J22,MIN(MATCH(MIN(Constants!$L15,H48),Constants!$L15:$L22,-1),7)))),-1/(1+Constants!$J6*1000/INDEX(Constants!$J15:$J22,MIN(MATCH(MIN(Constants!$L15,H48),Constants!$L15:$L22,-1),7))))-INDEX(Constants!$I15:$I22,MIN(MATCH(MIN(Constants!$L15,H48),Constants!$L15:$L22,-1),7)))*1000/INDEX(Constants!$J15:$J22,MIN(MATCH(MIN(Constants!$L15,H48),Constants!$L15:$L22,-1),7)))</f>
        <v>7610.8766690140756</v>
      </c>
      <c r="I50" s="53" cm="1">
        <f t="array" ref="I50">1000*INDEX(Constants!$H15:$H22,MIN(MATCH(MIN(Constants!$L15,I48),Constants!$L15:$L22,-1),7))+IF(INDEX(Constants!$J15:$J22,MIN(MATCH(MIN(Constants!$L15,I48),Constants!$L15:$L22,-1),7))=0,-LN(I48*INDEX(Constants!$I15:$I22,MIN(MATCH(MIN(Constants!$L15,I48),Constants!$L15:$L22,-1),7))*Constants!$J8/(Constants!$J6*INDEX(Constants!$K15:$K22,MIN(MATCH(MIN(Constants!$L15,I48),Constants!$L15:$L22,-1),7))))*INDEX(Constants!$I15:$I22,MIN(MATCH(MIN(Constants!$L15,I48),Constants!$L15:$L22,-1),7))/Constants!$J6,(POWER(I48*Constants!$J8/(Constants!$J6*INDEX(Constants!$K15:$K22,MIN(MATCH(MIN(Constants!$L15,I48),Constants!$L15:$L22,-1),7))*POWER(INDEX(Constants!$I15:$I22,MIN(MATCH(MIN(Constants!$L15,I48),Constants!$L15:$L22,-1),7)),Constants!$J6*1000/INDEX(Constants!$J15:$J22,MIN(MATCH(MIN(Constants!$L15,I48),Constants!$L15:$L22,-1),7)))),-1/(1+Constants!$J6*1000/INDEX(Constants!$J15:$J22,MIN(MATCH(MIN(Constants!$L15,I48),Constants!$L15:$L22,-1),7))))-INDEX(Constants!$I15:$I22,MIN(MATCH(MIN(Constants!$L15,I48),Constants!$L15:$L22,-1),7)))*1000/INDEX(Constants!$J15:$J22,MIN(MATCH(MIN(Constants!$L15,I48),Constants!$L15:$L22,-1),7)))</f>
        <v>9130.8655485232957</v>
      </c>
      <c r="J50" s="53" cm="1">
        <f t="array" ref="J50">1000*INDEX(Constants!$H15:$H22,MIN(MATCH(MIN(Constants!$L15,J48),Constants!$L15:$L22,-1),7))+IF(INDEX(Constants!$J15:$J22,MIN(MATCH(MIN(Constants!$L15,J48),Constants!$L15:$L22,-1),7))=0,-LN(J48*INDEX(Constants!$I15:$I22,MIN(MATCH(MIN(Constants!$L15,J48),Constants!$L15:$L22,-1),7))*Constants!$J8/(Constants!$J6*INDEX(Constants!$K15:$K22,MIN(MATCH(MIN(Constants!$L15,J48),Constants!$L15:$L22,-1),7))))*INDEX(Constants!$I15:$I22,MIN(MATCH(MIN(Constants!$L15,J48),Constants!$L15:$L22,-1),7))/Constants!$J6,(POWER(J48*Constants!$J8/(Constants!$J6*INDEX(Constants!$K15:$K22,MIN(MATCH(MIN(Constants!$L15,J48),Constants!$L15:$L22,-1),7))*POWER(INDEX(Constants!$I15:$I22,MIN(MATCH(MIN(Constants!$L15,J48),Constants!$L15:$L22,-1),7)),Constants!$J6*1000/INDEX(Constants!$J15:$J22,MIN(MATCH(MIN(Constants!$L15,J48),Constants!$L15:$L22,-1),7)))),-1/(1+Constants!$J6*1000/INDEX(Constants!$J15:$J22,MIN(MATCH(MIN(Constants!$L15,J48),Constants!$L15:$L22,-1),7))))-INDEX(Constants!$I15:$I22,MIN(MATCH(MIN(Constants!$L15,J48),Constants!$L15:$L22,-1),7)))*1000/INDEX(Constants!$J15:$J22,MIN(MATCH(MIN(Constants!$L15,J48),Constants!$L15:$L22,-1),7)))</f>
        <v>10650.12683099656</v>
      </c>
      <c r="K50" s="53" cm="1">
        <f t="array" ref="K50">1000*INDEX(Constants!$H15:$H22,MIN(MATCH(MIN(Constants!$L15,K48),Constants!$L15:$L22,-1),7))+IF(INDEX(Constants!$J15:$J22,MIN(MATCH(MIN(Constants!$L15,K48),Constants!$L15:$L22,-1),7))=0,-LN(K48*INDEX(Constants!$I15:$I22,MIN(MATCH(MIN(Constants!$L15,K48),Constants!$L15:$L22,-1),7))*Constants!$J8/(Constants!$J6*INDEX(Constants!$K15:$K22,MIN(MATCH(MIN(Constants!$L15,K48),Constants!$L15:$L22,-1),7))))*INDEX(Constants!$I15:$I22,MIN(MATCH(MIN(Constants!$L15,K48),Constants!$L15:$L22,-1),7))/Constants!$J6,(POWER(K48*Constants!$J8/(Constants!$J6*INDEX(Constants!$K15:$K22,MIN(MATCH(MIN(Constants!$L15,K48),Constants!$L15:$L22,-1),7))*POWER(INDEX(Constants!$I15:$I22,MIN(MATCH(MIN(Constants!$L15,K48),Constants!$L15:$L22,-1),7)),Constants!$J6*1000/INDEX(Constants!$J15:$J22,MIN(MATCH(MIN(Constants!$L15,K48),Constants!$L15:$L22,-1),7)))),-1/(1+Constants!$J6*1000/INDEX(Constants!$J15:$J22,MIN(MATCH(MIN(Constants!$L15,K48),Constants!$L15:$L22,-1),7))))-INDEX(Constants!$I15:$I22,MIN(MATCH(MIN(Constants!$L15,K48),Constants!$L15:$L22,-1),7)))*1000/INDEX(Constants!$J15:$J22,MIN(MATCH(MIN(Constants!$L15,K48),Constants!$L15:$L22,-1),7)))</f>
        <v>12168.661038744487</v>
      </c>
      <c r="L50" s="53" cm="1">
        <f t="array" ref="L50">1000*INDEX(Constants!$H15:$H22,MIN(MATCH(MIN(Constants!$L15,L48),Constants!$L15:$L22,-1),7))+IF(INDEX(Constants!$J15:$J22,MIN(MATCH(MIN(Constants!$L15,L48),Constants!$L15:$L22,-1),7))=0,-LN(L48*INDEX(Constants!$I15:$I22,MIN(MATCH(MIN(Constants!$L15,L48),Constants!$L15:$L22,-1),7))*Constants!$J8/(Constants!$J6*INDEX(Constants!$K15:$K22,MIN(MATCH(MIN(Constants!$L15,L48),Constants!$L15:$L22,-1),7))))*INDEX(Constants!$I15:$I22,MIN(MATCH(MIN(Constants!$L15,L48),Constants!$L15:$L22,-1),7))/Constants!$J6,(POWER(L48*Constants!$J8/(Constants!$J6*INDEX(Constants!$K15:$K22,MIN(MATCH(MIN(Constants!$L15,L48),Constants!$L15:$L22,-1),7))*POWER(INDEX(Constants!$I15:$I22,MIN(MATCH(MIN(Constants!$L15,L48),Constants!$L15:$L22,-1),7)),Constants!$J6*1000/INDEX(Constants!$J15:$J22,MIN(MATCH(MIN(Constants!$L15,L48),Constants!$L15:$L22,-1),7)))),-1/(1+Constants!$J6*1000/INDEX(Constants!$J15:$J22,MIN(MATCH(MIN(Constants!$L15,L48),Constants!$L15:$L22,-1),7))))-INDEX(Constants!$I15:$I22,MIN(MATCH(MIN(Constants!$L15,L48),Constants!$L15:$L22,-1),7)))*1000/INDEX(Constants!$J15:$J22,MIN(MATCH(MIN(Constants!$L15,L48),Constants!$L15:$L22,-1),7)))</f>
        <v>9698.0573854908434</v>
      </c>
      <c r="M50" s="53" cm="1">
        <f t="array" ref="M50">1000*INDEX(Constants!$H15:$H22,MIN(MATCH(MIN(Constants!$L15,M48),Constants!$L15:$L22,-1),7))+IF(INDEX(Constants!$J15:$J22,MIN(MATCH(MIN(Constants!$L15,M48),Constants!$L15:$L22,-1),7))=0,-LN(M48*INDEX(Constants!$I15:$I22,MIN(MATCH(MIN(Constants!$L15,M48),Constants!$L15:$L22,-1),7))*Constants!$J8/(Constants!$J6*INDEX(Constants!$K15:$K22,MIN(MATCH(MIN(Constants!$L15,M48),Constants!$L15:$L22,-1),7))))*INDEX(Constants!$I15:$I22,MIN(MATCH(MIN(Constants!$L15,M48),Constants!$L15:$L22,-1),7))/Constants!$J6,(POWER(M48*Constants!$J8/(Constants!$J6*INDEX(Constants!$K15:$K22,MIN(MATCH(MIN(Constants!$L15,M48),Constants!$L15:$L22,-1),7))*POWER(INDEX(Constants!$I15:$I22,MIN(MATCH(MIN(Constants!$L15,M48),Constants!$L15:$L22,-1),7)),Constants!$J6*1000/INDEX(Constants!$J15:$J22,MIN(MATCH(MIN(Constants!$L15,M48),Constants!$L15:$L22,-1),7)))),-1/(1+Constants!$J6*1000/INDEX(Constants!$J15:$J22,MIN(MATCH(MIN(Constants!$L15,M48),Constants!$L15:$L22,-1),7))))-INDEX(Constants!$I15:$I22,MIN(MATCH(MIN(Constants!$L15,M48),Constants!$L15:$L22,-1),7)))*1000/INDEX(Constants!$J15:$J22,MIN(MATCH(MIN(Constants!$L15,M48),Constants!$L15:$L22,-1),7)))</f>
        <v>9698.0573854908434</v>
      </c>
      <c r="N50" s="53" cm="1">
        <f t="array" ref="N50">1000*INDEX(Constants!$H15:$H22,MIN(MATCH(MIN(Constants!$L15,N48),Constants!$L15:$L22,-1),7))+IF(INDEX(Constants!$J15:$J22,MIN(MATCH(MIN(Constants!$L15,N48),Constants!$L15:$L22,-1),7))=0,-LN(N48*INDEX(Constants!$I15:$I22,MIN(MATCH(MIN(Constants!$L15,N48),Constants!$L15:$L22,-1),7))*Constants!$J8/(Constants!$J6*INDEX(Constants!$K15:$K22,MIN(MATCH(MIN(Constants!$L15,N48),Constants!$L15:$L22,-1),7))))*INDEX(Constants!$I15:$I22,MIN(MATCH(MIN(Constants!$L15,N48),Constants!$L15:$L22,-1),7))/Constants!$J6,(POWER(N48*Constants!$J8/(Constants!$J6*INDEX(Constants!$K15:$K22,MIN(MATCH(MIN(Constants!$L15,N48),Constants!$L15:$L22,-1),7))*POWER(INDEX(Constants!$I15:$I22,MIN(MATCH(MIN(Constants!$L15,N48),Constants!$L15:$L22,-1),7)),Constants!$J6*1000/INDEX(Constants!$J15:$J22,MIN(MATCH(MIN(Constants!$L15,N48),Constants!$L15:$L22,-1),7)))),-1/(1+Constants!$J6*1000/INDEX(Constants!$J15:$J22,MIN(MATCH(MIN(Constants!$L15,N48),Constants!$L15:$L22,-1),7))))-INDEX(Constants!$I15:$I22,MIN(MATCH(MIN(Constants!$L15,N48),Constants!$L15:$L22,-1),7)))*1000/INDEX(Constants!$J15:$J22,MIN(MATCH(MIN(Constants!$L15,N48),Constants!$L15:$L22,-1),7)))</f>
        <v>9698.0573854908434</v>
      </c>
      <c r="O50" s="53" cm="1">
        <f t="array" ref="O50">1000*INDEX(Constants!$H15:$H22,MIN(MATCH(MIN(Constants!$L15,O48),Constants!$L15:$L22,-1),7))+IF(INDEX(Constants!$J15:$J22,MIN(MATCH(MIN(Constants!$L15,O48),Constants!$L15:$L22,-1),7))=0,-LN(O48*INDEX(Constants!$I15:$I22,MIN(MATCH(MIN(Constants!$L15,O48),Constants!$L15:$L22,-1),7))*Constants!$J8/(Constants!$J6*INDEX(Constants!$K15:$K22,MIN(MATCH(MIN(Constants!$L15,O48),Constants!$L15:$L22,-1),7))))*INDEX(Constants!$I15:$I22,MIN(MATCH(MIN(Constants!$L15,O48),Constants!$L15:$L22,-1),7))/Constants!$J6,(POWER(O48*Constants!$J8/(Constants!$J6*INDEX(Constants!$K15:$K22,MIN(MATCH(MIN(Constants!$L15,O48),Constants!$L15:$L22,-1),7))*POWER(INDEX(Constants!$I15:$I22,MIN(MATCH(MIN(Constants!$L15,O48),Constants!$L15:$L22,-1),7)),Constants!$J6*1000/INDEX(Constants!$J15:$J22,MIN(MATCH(MIN(Constants!$L15,O48),Constants!$L15:$L22,-1),7)))),-1/(1+Constants!$J6*1000/INDEX(Constants!$J15:$J22,MIN(MATCH(MIN(Constants!$L15,O48),Constants!$L15:$L22,-1),7))))-INDEX(Constants!$I15:$I22,MIN(MATCH(MIN(Constants!$L15,O48),Constants!$L15:$L22,-1),7)))*1000/INDEX(Constants!$J15:$J22,MIN(MATCH(MIN(Constants!$L15,O48),Constants!$L15:$L22,-1),7)))</f>
        <v>9698.0573854908434</v>
      </c>
      <c r="P50" s="53" cm="1">
        <f t="array" ref="P50">1000*INDEX(Constants!$H15:$H22,MIN(MATCH(MIN(Constants!$L15,P48),Constants!$L15:$L22,-1),7))+IF(INDEX(Constants!$J15:$J22,MIN(MATCH(MIN(Constants!$L15,P48),Constants!$L15:$L22,-1),7))=0,-LN(P48*INDEX(Constants!$I15:$I22,MIN(MATCH(MIN(Constants!$L15,P48),Constants!$L15:$L22,-1),7))*Constants!$J8/(Constants!$J6*INDEX(Constants!$K15:$K22,MIN(MATCH(MIN(Constants!$L15,P48),Constants!$L15:$L22,-1),7))))*INDEX(Constants!$I15:$I22,MIN(MATCH(MIN(Constants!$L15,P48),Constants!$L15:$L22,-1),7))/Constants!$J6,(POWER(P48*Constants!$J8/(Constants!$J6*INDEX(Constants!$K15:$K22,MIN(MATCH(MIN(Constants!$L15,P48),Constants!$L15:$L22,-1),7))*POWER(INDEX(Constants!$I15:$I22,MIN(MATCH(MIN(Constants!$L15,P48),Constants!$L15:$L22,-1),7)),Constants!$J6*1000/INDEX(Constants!$J15:$J22,MIN(MATCH(MIN(Constants!$L15,P48),Constants!$L15:$L22,-1),7)))),-1/(1+Constants!$J6*1000/INDEX(Constants!$J15:$J22,MIN(MATCH(MIN(Constants!$L15,P48),Constants!$L15:$L22,-1),7))))-INDEX(Constants!$I15:$I22,MIN(MATCH(MIN(Constants!$L15,P48),Constants!$L15:$L22,-1),7)))*1000/INDEX(Constants!$J15:$J22,MIN(MATCH(MIN(Constants!$L15,P48),Constants!$L15:$L22,-1),7)))</f>
        <v>9698.0573854908434</v>
      </c>
      <c r="Q50" s="53" cm="1">
        <f t="array" ref="Q50">1000*INDEX(Constants!$H15:$H22,MIN(MATCH(MIN(Constants!$L15,Q48),Constants!$L15:$L22,-1),7))+IF(INDEX(Constants!$J15:$J22,MIN(MATCH(MIN(Constants!$L15,Q48),Constants!$L15:$L22,-1),7))=0,-LN(Q48*INDEX(Constants!$I15:$I22,MIN(MATCH(MIN(Constants!$L15,Q48),Constants!$L15:$L22,-1),7))*Constants!$J8/(Constants!$J6*INDEX(Constants!$K15:$K22,MIN(MATCH(MIN(Constants!$L15,Q48),Constants!$L15:$L22,-1),7))))*INDEX(Constants!$I15:$I22,MIN(MATCH(MIN(Constants!$L15,Q48),Constants!$L15:$L22,-1),7))/Constants!$J6,(POWER(Q48*Constants!$J8/(Constants!$J6*INDEX(Constants!$K15:$K22,MIN(MATCH(MIN(Constants!$L15,Q48),Constants!$L15:$L22,-1),7))*POWER(INDEX(Constants!$I15:$I22,MIN(MATCH(MIN(Constants!$L15,Q48),Constants!$L15:$L22,-1),7)),Constants!$J6*1000/INDEX(Constants!$J15:$J22,MIN(MATCH(MIN(Constants!$L15,Q48),Constants!$L15:$L22,-1),7)))),-1/(1+Constants!$J6*1000/INDEX(Constants!$J15:$J22,MIN(MATCH(MIN(Constants!$L15,Q48),Constants!$L15:$L22,-1),7))))-INDEX(Constants!$I15:$I22,MIN(MATCH(MIN(Constants!$L15,Q48),Constants!$L15:$L22,-1),7)))*1000/INDEX(Constants!$J15:$J22,MIN(MATCH(MIN(Constants!$L15,Q48),Constants!$L15:$L22,-1),7)))</f>
        <v>9698.0573854908434</v>
      </c>
      <c r="R50" s="53" cm="1">
        <f t="array" ref="R50">1000*INDEX(Constants!$H15:$H22,MIN(MATCH(MIN(Constants!$L15,R48),Constants!$L15:$L22,-1),7))+IF(INDEX(Constants!$J15:$J22,MIN(MATCH(MIN(Constants!$L15,R48),Constants!$L15:$L22,-1),7))=0,-LN(R48*INDEX(Constants!$I15:$I22,MIN(MATCH(MIN(Constants!$L15,R48),Constants!$L15:$L22,-1),7))*Constants!$J8/(Constants!$J6*INDEX(Constants!$K15:$K22,MIN(MATCH(MIN(Constants!$L15,R48),Constants!$L15:$L22,-1),7))))*INDEX(Constants!$I15:$I22,MIN(MATCH(MIN(Constants!$L15,R48),Constants!$L15:$L22,-1),7))/Constants!$J6,(POWER(R48*Constants!$J8/(Constants!$J6*INDEX(Constants!$K15:$K22,MIN(MATCH(MIN(Constants!$L15,R48),Constants!$L15:$L22,-1),7))*POWER(INDEX(Constants!$I15:$I22,MIN(MATCH(MIN(Constants!$L15,R48),Constants!$L15:$L22,-1),7)),Constants!$J6*1000/INDEX(Constants!$J15:$J22,MIN(MATCH(MIN(Constants!$L15,R48),Constants!$L15:$L22,-1),7)))),-1/(1+Constants!$J6*1000/INDEX(Constants!$J15:$J22,MIN(MATCH(MIN(Constants!$L15,R48),Constants!$L15:$L22,-1),7))))-INDEX(Constants!$I15:$I22,MIN(MATCH(MIN(Constants!$L15,R48),Constants!$L15:$L22,-1),7)))*1000/INDEX(Constants!$J15:$J22,MIN(MATCH(MIN(Constants!$L15,R48),Constants!$L15:$L22,-1),7)))</f>
        <v>9698.0573854908434</v>
      </c>
      <c r="S50" s="53" cm="1">
        <f t="array" ref="S50">1000*INDEX(Constants!$H15:$H22,MIN(MATCH(MIN(Constants!$L15,S48),Constants!$L15:$L22,-1),7))+IF(INDEX(Constants!$J15:$J22,MIN(MATCH(MIN(Constants!$L15,S48),Constants!$L15:$L22,-1),7))=0,-LN(S48*INDEX(Constants!$I15:$I22,MIN(MATCH(MIN(Constants!$L15,S48),Constants!$L15:$L22,-1),7))*Constants!$J8/(Constants!$J6*INDEX(Constants!$K15:$K22,MIN(MATCH(MIN(Constants!$L15,S48),Constants!$L15:$L22,-1),7))))*INDEX(Constants!$I15:$I22,MIN(MATCH(MIN(Constants!$L15,S48),Constants!$L15:$L22,-1),7))/Constants!$J6,(POWER(S48*Constants!$J8/(Constants!$J6*INDEX(Constants!$K15:$K22,MIN(MATCH(MIN(Constants!$L15,S48),Constants!$L15:$L22,-1),7))*POWER(INDEX(Constants!$I15:$I22,MIN(MATCH(MIN(Constants!$L15,S48),Constants!$L15:$L22,-1),7)),Constants!$J6*1000/INDEX(Constants!$J15:$J22,MIN(MATCH(MIN(Constants!$L15,S48),Constants!$L15:$L22,-1),7)))),-1/(1+Constants!$J6*1000/INDEX(Constants!$J15:$J22,MIN(MATCH(MIN(Constants!$L15,S48),Constants!$L15:$L22,-1),7))))-INDEX(Constants!$I15:$I22,MIN(MATCH(MIN(Constants!$L15,S48),Constants!$L15:$L22,-1),7)))*1000/INDEX(Constants!$J15:$J22,MIN(MATCH(MIN(Constants!$L15,S48),Constants!$L15:$L22,-1),7)))</f>
        <v>9698.0573854908434</v>
      </c>
      <c r="T50" s="53" cm="1">
        <f t="array" ref="T50">1000*INDEX(Constants!$H15:$H22,MIN(MATCH(MIN(Constants!$L15,T48),Constants!$L15:$L22,-1),7))+IF(INDEX(Constants!$J15:$J22,MIN(MATCH(MIN(Constants!$L15,T48),Constants!$L15:$L22,-1),7))=0,-LN(T48*INDEX(Constants!$I15:$I22,MIN(MATCH(MIN(Constants!$L15,T48),Constants!$L15:$L22,-1),7))*Constants!$J8/(Constants!$J6*INDEX(Constants!$K15:$K22,MIN(MATCH(MIN(Constants!$L15,T48),Constants!$L15:$L22,-1),7))))*INDEX(Constants!$I15:$I22,MIN(MATCH(MIN(Constants!$L15,T48),Constants!$L15:$L22,-1),7))/Constants!$J6,(POWER(T48*Constants!$J8/(Constants!$J6*INDEX(Constants!$K15:$K22,MIN(MATCH(MIN(Constants!$L15,T48),Constants!$L15:$L22,-1),7))*POWER(INDEX(Constants!$I15:$I22,MIN(MATCH(MIN(Constants!$L15,T48),Constants!$L15:$L22,-1),7)),Constants!$J6*1000/INDEX(Constants!$J15:$J22,MIN(MATCH(MIN(Constants!$L15,T48),Constants!$L15:$L22,-1),7)))),-1/(1+Constants!$J6*1000/INDEX(Constants!$J15:$J22,MIN(MATCH(MIN(Constants!$L15,T48),Constants!$L15:$L22,-1),7))))-INDEX(Constants!$I15:$I22,MIN(MATCH(MIN(Constants!$L15,T48),Constants!$L15:$L22,-1),7)))*1000/INDEX(Constants!$J15:$J22,MIN(MATCH(MIN(Constants!$L15,T48),Constants!$L15:$L22,-1),7)))</f>
        <v>9698.0573854908434</v>
      </c>
      <c r="U50" s="53" cm="1">
        <f t="array" ref="U50">1000*INDEX(Constants!$H15:$H22,MIN(MATCH(MIN(Constants!$L15,U48),Constants!$L15:$L22,-1),7))+IF(INDEX(Constants!$J15:$J22,MIN(MATCH(MIN(Constants!$L15,U48),Constants!$L15:$L22,-1),7))=0,-LN(U48*INDEX(Constants!$I15:$I22,MIN(MATCH(MIN(Constants!$L15,U48),Constants!$L15:$L22,-1),7))*Constants!$J8/(Constants!$J6*INDEX(Constants!$K15:$K22,MIN(MATCH(MIN(Constants!$L15,U48),Constants!$L15:$L22,-1),7))))*INDEX(Constants!$I15:$I22,MIN(MATCH(MIN(Constants!$L15,U48),Constants!$L15:$L22,-1),7))/Constants!$J6,(POWER(U48*Constants!$J8/(Constants!$J6*INDEX(Constants!$K15:$K22,MIN(MATCH(MIN(Constants!$L15,U48),Constants!$L15:$L22,-1),7))*POWER(INDEX(Constants!$I15:$I22,MIN(MATCH(MIN(Constants!$L15,U48),Constants!$L15:$L22,-1),7)),Constants!$J6*1000/INDEX(Constants!$J15:$J22,MIN(MATCH(MIN(Constants!$L15,U48),Constants!$L15:$L22,-1),7)))),-1/(1+Constants!$J6*1000/INDEX(Constants!$J15:$J22,MIN(MATCH(MIN(Constants!$L15,U48),Constants!$L15:$L22,-1),7))))-INDEX(Constants!$I15:$I22,MIN(MATCH(MIN(Constants!$L15,U48),Constants!$L15:$L22,-1),7)))*1000/INDEX(Constants!$J15:$J22,MIN(MATCH(MIN(Constants!$L15,U48),Constants!$L15:$L22,-1),7)))</f>
        <v>9698.0573854908434</v>
      </c>
      <c r="V50" s="53" cm="1">
        <f t="array" ref="V50">1000*INDEX(Constants!$H15:$H22,MIN(MATCH(MIN(Constants!$L15,V48),Constants!$L15:$L22,-1),7))+IF(INDEX(Constants!$J15:$J22,MIN(MATCH(MIN(Constants!$L15,V48),Constants!$L15:$L22,-1),7))=0,-LN(V48*INDEX(Constants!$I15:$I22,MIN(MATCH(MIN(Constants!$L15,V48),Constants!$L15:$L22,-1),7))*Constants!$J8/(Constants!$J6*INDEX(Constants!$K15:$K22,MIN(MATCH(MIN(Constants!$L15,V48),Constants!$L15:$L22,-1),7))))*INDEX(Constants!$I15:$I22,MIN(MATCH(MIN(Constants!$L15,V48),Constants!$L15:$L22,-1),7))/Constants!$J6,(POWER(V48*Constants!$J8/(Constants!$J6*INDEX(Constants!$K15:$K22,MIN(MATCH(MIN(Constants!$L15,V48),Constants!$L15:$L22,-1),7))*POWER(INDEX(Constants!$I15:$I22,MIN(MATCH(MIN(Constants!$L15,V48),Constants!$L15:$L22,-1),7)),Constants!$J6*1000/INDEX(Constants!$J15:$J22,MIN(MATCH(MIN(Constants!$L15,V48),Constants!$L15:$L22,-1),7)))),-1/(1+Constants!$J6*1000/INDEX(Constants!$J15:$J22,MIN(MATCH(MIN(Constants!$L15,V48),Constants!$L15:$L22,-1),7))))-INDEX(Constants!$I15:$I22,MIN(MATCH(MIN(Constants!$L15,V48),Constants!$L15:$L22,-1),7)))*1000/INDEX(Constants!$J15:$J22,MIN(MATCH(MIN(Constants!$L15,V48),Constants!$L15:$L22,-1),7)))</f>
        <v>9698.0573854908434</v>
      </c>
      <c r="W50" s="53" cm="1">
        <f t="array" ref="W50">1000*INDEX(Constants!$H15:$H22,MIN(MATCH(MIN(Constants!$L15,W48),Constants!$L15:$L22,-1),7))+IF(INDEX(Constants!$J15:$J22,MIN(MATCH(MIN(Constants!$L15,W48),Constants!$L15:$L22,-1),7))=0,-LN(W48*INDEX(Constants!$I15:$I22,MIN(MATCH(MIN(Constants!$L15,W48),Constants!$L15:$L22,-1),7))*Constants!$J8/(Constants!$J6*INDEX(Constants!$K15:$K22,MIN(MATCH(MIN(Constants!$L15,W48),Constants!$L15:$L22,-1),7))))*INDEX(Constants!$I15:$I22,MIN(MATCH(MIN(Constants!$L15,W48),Constants!$L15:$L22,-1),7))/Constants!$J6,(POWER(W48*Constants!$J8/(Constants!$J6*INDEX(Constants!$K15:$K22,MIN(MATCH(MIN(Constants!$L15,W48),Constants!$L15:$L22,-1),7))*POWER(INDEX(Constants!$I15:$I22,MIN(MATCH(MIN(Constants!$L15,W48),Constants!$L15:$L22,-1),7)),Constants!$J6*1000/INDEX(Constants!$J15:$J22,MIN(MATCH(MIN(Constants!$L15,W48),Constants!$L15:$L22,-1),7)))),-1/(1+Constants!$J6*1000/INDEX(Constants!$J15:$J22,MIN(MATCH(MIN(Constants!$L15,W48),Constants!$L15:$L22,-1),7))))-INDEX(Constants!$I15:$I22,MIN(MATCH(MIN(Constants!$L15,W48),Constants!$L15:$L22,-1),7)))*1000/INDEX(Constants!$J15:$J22,MIN(MATCH(MIN(Constants!$L15,W48),Constants!$L15:$L22,-1),7)))</f>
        <v>9698.0573854908434</v>
      </c>
    </row>
    <row r="51" spans="1:23" ht="15" customHeight="1" x14ac:dyDescent="0.25">
      <c r="A51" s="210" t="s">
        <v>130</v>
      </c>
      <c r="B51" s="56" t="s">
        <v>308</v>
      </c>
      <c r="C51" s="51">
        <f>IF(C15="OK",SQRT((C46-Constants!$D11)*Constants!$J4*Constants!$J5),"N/A")</f>
        <v>340.29399054347112</v>
      </c>
      <c r="D51" s="51">
        <f>IF(D15="OK",SQRT((D46-Constants!$D11)*Constants!$J4*Constants!$J5),"N/A")</f>
        <v>334.39496124264662</v>
      </c>
      <c r="E51" s="51">
        <f>IF(E15="OK",SQRT((E46-Constants!$D11)*Constants!$J4*Constants!$J5),"N/A")</f>
        <v>328.39288613746669</v>
      </c>
      <c r="F51" s="51">
        <f>IF(F15="OK",SQRT((F46-Constants!$D11)*Constants!$J4*Constants!$J5),"N/A")</f>
        <v>322.28200587800586</v>
      </c>
      <c r="G51" s="51">
        <f>IF(G15="OK",SQRT((G46-Constants!$D11)*Constants!$J4*Constants!$J5),"N/A")</f>
        <v>316.05600718232057</v>
      </c>
      <c r="H51" s="51">
        <f>IF(H15="OK",SQRT((H46-Constants!$D11)*Constants!$J4*Constants!$J5),"N/A")</f>
        <v>309.70794530854317</v>
      </c>
      <c r="I51" s="51">
        <f>IF(I15="OK",SQRT((I46-Constants!$D11)*Constants!$J4*Constants!$J5),"N/A")</f>
        <v>303.23015199579174</v>
      </c>
      <c r="J51" s="51">
        <f>IF(J15="OK",SQRT((J46-Constants!$D11)*Constants!$J4*Constants!$J5),"N/A")</f>
        <v>296.61412540000259</v>
      </c>
      <c r="K51" s="51">
        <f>IF(K15="OK",SQRT((K46-Constants!$D11)*Constants!$J4*Constants!$J5),"N/A")</f>
        <v>295.06949569189783</v>
      </c>
      <c r="L51" s="51">
        <f>IF(L15="OK",SQRT((L46-Constants!$D11)*Constants!$J4*Constants!$J5),"N/A")</f>
        <v>294.28827214124294</v>
      </c>
      <c r="M51" s="51">
        <f>IF(M15="OK",SQRT((M46-Constants!$D11)*Constants!$J4*Constants!$J5),"N/A")</f>
        <v>294.28827214124294</v>
      </c>
      <c r="N51" s="51">
        <f>IF(N15="OK",SQRT((N46-Constants!$D11)*Constants!$J4*Constants!$J5),"N/A")</f>
        <v>294.28827214124294</v>
      </c>
      <c r="O51" s="51">
        <f>IF(O15="OK",SQRT((O46-Constants!$D11)*Constants!$J4*Constants!$J5),"N/A")</f>
        <v>294.28827214124294</v>
      </c>
      <c r="P51" s="51">
        <f>IF(P15="OK",SQRT((P46-Constants!$D11)*Constants!$J4*Constants!$J5),"N/A")</f>
        <v>294.28827214124294</v>
      </c>
      <c r="Q51" s="51">
        <f>IF(Q15="OK",SQRT((Q46-Constants!$D11)*Constants!$J4*Constants!$J5),"N/A")</f>
        <v>294.28827214124294</v>
      </c>
      <c r="R51" s="51">
        <f>IF(R15="OK",SQRT((R46-Constants!$D11)*Constants!$J4*Constants!$J5),"N/A")</f>
        <v>294.28827214124294</v>
      </c>
      <c r="S51" s="51">
        <f>IF(S15="OK",SQRT((S46-Constants!$D11)*Constants!$J4*Constants!$J5),"N/A")</f>
        <v>294.28827214124294</v>
      </c>
      <c r="T51" s="51">
        <f>IF(T15="OK",SQRT((T46-Constants!$D11)*Constants!$J4*Constants!$J5),"N/A")</f>
        <v>294.28827214124294</v>
      </c>
      <c r="U51" s="51">
        <f>IF(U15="OK",SQRT((U46-Constants!$D11)*Constants!$J4*Constants!$J5),"N/A")</f>
        <v>294.28827214124294</v>
      </c>
      <c r="V51" s="51">
        <f>IF(V15="OK",SQRT((V46-Constants!$D11)*Constants!$J4*Constants!$J5),"N/A")</f>
        <v>294.28827214124294</v>
      </c>
      <c r="W51" s="51">
        <f>IF(W15="OK",SQRT((W46-Constants!$D11)*Constants!$J4*Constants!$J5),"N/A")</f>
        <v>294.28827214124294</v>
      </c>
    </row>
    <row r="52" spans="1:23" ht="15" customHeight="1" x14ac:dyDescent="0.25">
      <c r="A52" s="210"/>
      <c r="B52" s="56" t="s">
        <v>38</v>
      </c>
      <c r="C52" s="51">
        <f>IF(C15="OK",C51/Constants!$D5,"N/A")</f>
        <v>1116.4501002082386</v>
      </c>
      <c r="D52" s="51">
        <f>IF(D15="OK",D51/Constants!$D5,"N/A")</f>
        <v>1097.0963295362421</v>
      </c>
      <c r="E52" s="51">
        <f>IF(E15="OK",E51/Constants!$D5,"N/A")</f>
        <v>1077.4044820783026</v>
      </c>
      <c r="F52" s="51">
        <f>IF(F15="OK",F51/Constants!$D5,"N/A")</f>
        <v>1057.3556623294155</v>
      </c>
      <c r="G52" s="51">
        <f>IF(G15="OK",G51/Constants!$D5,"N/A")</f>
        <v>1036.9291574223116</v>
      </c>
      <c r="H52" s="51">
        <f>IF(H15="OK",H51/Constants!$D5,"N/A")</f>
        <v>1016.1021827708109</v>
      </c>
      <c r="I52" s="51">
        <f>IF(I15="OK",I51/Constants!$D5,"N/A")</f>
        <v>994.84958003868678</v>
      </c>
      <c r="J52" s="51">
        <f>IF(J15="OK",J51/Constants!$D5,"N/A")</f>
        <v>973.14345603675383</v>
      </c>
      <c r="K52" s="51">
        <f>IF(K15="OK",K51/Constants!$D5,"N/A")</f>
        <v>968.07577326738124</v>
      </c>
      <c r="L52" s="51">
        <f>IF(L15="OK",L51/Constants!$D5,"N/A")</f>
        <v>965.5127038754689</v>
      </c>
      <c r="M52" s="51">
        <f>IF(M15="OK",M51/Constants!$D5,"N/A")</f>
        <v>965.5127038754689</v>
      </c>
      <c r="N52" s="51">
        <f>IF(N15="OK",N51/Constants!$D5,"N/A")</f>
        <v>965.5127038754689</v>
      </c>
      <c r="O52" s="51">
        <f>IF(O15="OK",O51/Constants!$D5,"N/A")</f>
        <v>965.5127038754689</v>
      </c>
      <c r="P52" s="51">
        <f>IF(P15="OK",P51/Constants!$D5,"N/A")</f>
        <v>965.5127038754689</v>
      </c>
      <c r="Q52" s="51">
        <f>IF(Q15="OK",Q51/Constants!$D5,"N/A")</f>
        <v>965.5127038754689</v>
      </c>
      <c r="R52" s="51">
        <f>IF(R15="OK",R51/Constants!$D5,"N/A")</f>
        <v>965.5127038754689</v>
      </c>
      <c r="S52" s="51">
        <f>IF(S15="OK",S51/Constants!$D5,"N/A")</f>
        <v>965.5127038754689</v>
      </c>
      <c r="T52" s="51">
        <f>IF(T15="OK",T51/Constants!$D5,"N/A")</f>
        <v>965.5127038754689</v>
      </c>
      <c r="U52" s="51">
        <f>IF(U15="OK",U51/Constants!$D5,"N/A")</f>
        <v>965.5127038754689</v>
      </c>
      <c r="V52" s="51">
        <f>IF(V15="OK",V51/Constants!$D5,"N/A")</f>
        <v>965.5127038754689</v>
      </c>
      <c r="W52" s="51">
        <f>IF(W15="OK",W51/Constants!$D5,"N/A")</f>
        <v>965.5127038754689</v>
      </c>
    </row>
    <row r="53" spans="1:23" ht="15" customHeight="1" x14ac:dyDescent="0.25">
      <c r="A53" s="42" t="s">
        <v>128</v>
      </c>
      <c r="B53" s="56" t="s">
        <v>14</v>
      </c>
      <c r="C53" s="50">
        <f>IF(C15="OK",100*C34/Constants!$K15,"N/A")</f>
        <v>1</v>
      </c>
      <c r="D53" s="50">
        <f>IF(D15="OK",100*D34/Constants!$K15,"N/A")</f>
        <v>0.83208532958789427</v>
      </c>
      <c r="E53" s="50">
        <f>IF(E15="OK",100*E34/Constants!$K15,"N/A")</f>
        <v>0.68783224528798625</v>
      </c>
      <c r="F53" s="50">
        <f>IF(F15="OK",100*F34/Constants!$K15,"N/A")</f>
        <v>0.56458707886108028</v>
      </c>
      <c r="G53" s="50">
        <f>IF(G15="OK",100*G34/Constants!$K15,"N/A")</f>
        <v>0.45991250290107921</v>
      </c>
      <c r="H53" s="50">
        <f>IF(H15="OK",100*H34/Constants!$K15,"N/A")</f>
        <v>0.37157691217228828</v>
      </c>
      <c r="I53" s="50">
        <f>IF(I15="OK",100*I34/Constants!$K15,"N/A")</f>
        <v>0.29754397089397872</v>
      </c>
      <c r="J53" s="50">
        <f>IF(J15="OK",100*J34/Constants!$K15,"N/A")</f>
        <v>0.23596232742237369</v>
      </c>
      <c r="K53" s="50">
        <f>IF(K15="OK",100*K34/Constants!$K15,"N/A")</f>
        <v>0.1857690624219614</v>
      </c>
      <c r="L53" s="50">
        <f>IF(L15="OK",100*L34/Constants!$K15,"N/A")</f>
        <v>0.26153340592227864</v>
      </c>
      <c r="M53" s="50">
        <f>IF(M15="OK",100*M34/Constants!$K15,"N/A")</f>
        <v>0.26153340592227864</v>
      </c>
      <c r="N53" s="50">
        <f>IF(N15="OK",100*N34/Constants!$K15,"N/A")</f>
        <v>0.26153340592227864</v>
      </c>
      <c r="O53" s="50">
        <f>IF(O15="OK",100*O34/Constants!$K15,"N/A")</f>
        <v>0.26153340592227864</v>
      </c>
      <c r="P53" s="50">
        <f>IF(P15="OK",100*P34/Constants!$K15,"N/A")</f>
        <v>0.26153340592227864</v>
      </c>
      <c r="Q53" s="50">
        <f>IF(Q15="OK",100*Q34/Constants!$K15,"N/A")</f>
        <v>0.26153340592227864</v>
      </c>
      <c r="R53" s="50">
        <f>IF(R15="OK",100*R34/Constants!$K15,"N/A")</f>
        <v>0.26153340592227864</v>
      </c>
      <c r="S53" s="50">
        <f>IF(S15="OK",100*S34/Constants!$K15,"N/A")</f>
        <v>0.26153340592227864</v>
      </c>
      <c r="T53" s="50">
        <f>IF(T15="OK",100*T34/Constants!$K15,"N/A")</f>
        <v>0.26153340592227864</v>
      </c>
      <c r="U53" s="50">
        <f>IF(U15="OK",100*U34/Constants!$K15,"N/A")</f>
        <v>0.26153340592227864</v>
      </c>
      <c r="V53" s="50">
        <f>IF(V15="OK",100*V34/Constants!$K15,"N/A")</f>
        <v>0.26153340592227864</v>
      </c>
      <c r="W53" s="50">
        <f>IF(W15="OK",100*W34/Constants!$K15,"N/A")</f>
        <v>0.26153340592227864</v>
      </c>
    </row>
    <row r="54" spans="1:23" ht="15" customHeight="1" x14ac:dyDescent="0.25">
      <c r="A54" s="42" t="s">
        <v>127</v>
      </c>
      <c r="B54" s="56" t="s">
        <v>14</v>
      </c>
      <c r="C54" s="50">
        <f>IF(C15="OK",(C46-Constants!$D11)/Constants!$I15,"N/A")</f>
        <v>1</v>
      </c>
      <c r="D54" s="50">
        <f>IF(D15="OK",(D46-Constants!$D11)/Constants!$I15,"N/A")</f>
        <v>0.96563031178299763</v>
      </c>
      <c r="E54" s="50">
        <f>IF(E15="OK",(E46-Constants!$D11)/Constants!$I15,"N/A")</f>
        <v>0.93127709555867999</v>
      </c>
      <c r="F54" s="50">
        <f>IF(F15="OK",(F46-Constants!$D11)/Constants!$I15,"N/A")</f>
        <v>0.89694033948835072</v>
      </c>
      <c r="G54" s="50">
        <f>IF(G15="OK",(G46-Constants!$D11)/Constants!$I15,"N/A")</f>
        <v>0.86262003174465529</v>
      </c>
      <c r="H54" s="50">
        <f>IF(H15="OK",(H46-Constants!$D11)/Constants!$I15,"N/A")</f>
        <v>0.82831616051156798</v>
      </c>
      <c r="I54" s="50">
        <f>IF(I15="OK",(I46-Constants!$D11)/Constants!$I15,"N/A")</f>
        <v>0.79402871398437802</v>
      </c>
      <c r="J54" s="50">
        <f>IF(J15="OK",(J46-Constants!$D11)/Constants!$I15,"N/A")</f>
        <v>0.75975768036967595</v>
      </c>
      <c r="K54" s="50">
        <f>IF(K15="OK",(K46-Constants!$D11)/Constants!$I15,"N/A")</f>
        <v>0.75186534790907522</v>
      </c>
      <c r="L54" s="50">
        <f>IF(L15="OK",(L46-Constants!$D11)/Constants!$I15,"N/A")</f>
        <v>0.74788935336682449</v>
      </c>
      <c r="M54" s="50">
        <f>IF(M15="OK",(M46-Constants!$D11)/Constants!$I15,"N/A")</f>
        <v>0.74788935336682449</v>
      </c>
      <c r="N54" s="50">
        <f>IF(N15="OK",(N46-Constants!$D11)/Constants!$I15,"N/A")</f>
        <v>0.74788935336682449</v>
      </c>
      <c r="O54" s="50">
        <f>IF(O15="OK",(O46-Constants!$D11)/Constants!$I15,"N/A")</f>
        <v>0.74788935336682449</v>
      </c>
      <c r="P54" s="50">
        <f>IF(P15="OK",(P46-Constants!$D11)/Constants!$I15,"N/A")</f>
        <v>0.74788935336682449</v>
      </c>
      <c r="Q54" s="50">
        <f>IF(Q15="OK",(Q46-Constants!$D11)/Constants!$I15,"N/A")</f>
        <v>0.74788935336682449</v>
      </c>
      <c r="R54" s="50">
        <f>IF(R15="OK",(R46-Constants!$D11)/Constants!$I15,"N/A")</f>
        <v>0.74788935336682449</v>
      </c>
      <c r="S54" s="50">
        <f>IF(S15="OK",(S46-Constants!$D11)/Constants!$I15,"N/A")</f>
        <v>0.74788935336682449</v>
      </c>
      <c r="T54" s="50">
        <f>IF(T15="OK",(T46-Constants!$D11)/Constants!$I15,"N/A")</f>
        <v>0.74788935336682449</v>
      </c>
      <c r="U54" s="50">
        <f>IF(U15="OK",(U46-Constants!$D11)/Constants!$I15,"N/A")</f>
        <v>0.74788935336682449</v>
      </c>
      <c r="V54" s="50">
        <f>IF(V15="OK",(V46-Constants!$D11)/Constants!$I15,"N/A")</f>
        <v>0.74788935336682449</v>
      </c>
      <c r="W54" s="50">
        <f>IF(W15="OK",(W46-Constants!$D11)/Constants!$I15,"N/A")</f>
        <v>0.74788935336682449</v>
      </c>
    </row>
    <row r="56" spans="1:23" ht="15" customHeight="1" x14ac:dyDescent="0.25">
      <c r="A56" s="212" t="s">
        <v>129</v>
      </c>
      <c r="B56" s="21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</row>
    <row r="57" spans="1:23" ht="15" customHeight="1" x14ac:dyDescent="0.25">
      <c r="A57" s="42" t="s">
        <v>131</v>
      </c>
      <c r="B57" s="56" t="s">
        <v>14</v>
      </c>
      <c r="C57" s="53">
        <f>IF(C15="OK",IF(engine.cfg!$D195,MIN(C4,engine.cfg!$D197),MIN(C4,IF(engine.cfg!$D4,Constants!$P6,Constants!$P7))),"N/A")</f>
        <v>0.5</v>
      </c>
      <c r="D57" s="53">
        <f>IF(D15="OK",IF(engine.cfg!$D195,MIN(D4,engine.cfg!$D197),MIN(D4,IF(engine.cfg!$D4,Constants!$P6,Constants!$P7))),"N/A")</f>
        <v>0.5</v>
      </c>
      <c r="E57" s="53">
        <f>IF(E15="OK",IF(engine.cfg!$D195,MIN(E4,engine.cfg!$D197),MIN(E4,IF(engine.cfg!$D4,Constants!$P6,Constants!$P7))),"N/A")</f>
        <v>0.5</v>
      </c>
      <c r="F57" s="53">
        <f>IF(F15="OK",IF(engine.cfg!$D195,MIN(F4,engine.cfg!$D197),MIN(F4,IF(engine.cfg!$D4,Constants!$P6,Constants!$P7))),"N/A")</f>
        <v>0.5</v>
      </c>
      <c r="G57" s="53">
        <f>IF(G15="OK",IF(engine.cfg!$D195,MIN(G4,engine.cfg!$D197),MIN(G4,IF(engine.cfg!$D4,Constants!$P6,Constants!$P7))),"N/A")</f>
        <v>0.5</v>
      </c>
      <c r="H57" s="53">
        <f>IF(H15="OK",IF(engine.cfg!$D195,MIN(H4,engine.cfg!$D197),MIN(H4,IF(engine.cfg!$D4,Constants!$P6,Constants!$P7))),"N/A")</f>
        <v>0.5</v>
      </c>
      <c r="I57" s="53">
        <f>IF(I15="OK",IF(engine.cfg!$D195,MIN(I4,engine.cfg!$D197),MIN(I4,IF(engine.cfg!$D4,Constants!$P6,Constants!$P7))),"N/A")</f>
        <v>0.5</v>
      </c>
      <c r="J57" s="53">
        <f>IF(J15="OK",IF(engine.cfg!$D195,MIN(J4,engine.cfg!$D197),MIN(J4,IF(engine.cfg!$D4,Constants!$P6,Constants!$P7))),"N/A")</f>
        <v>0.5</v>
      </c>
      <c r="K57" s="53">
        <f>IF(K15="OK",IF(engine.cfg!$D195,MIN(K4,engine.cfg!$D197),MIN(K4,IF(engine.cfg!$D4,Constants!$P6,Constants!$P7))),"N/A")</f>
        <v>0.5</v>
      </c>
      <c r="L57" s="53">
        <f>IF(L15="OK",IF(engine.cfg!$D195,MIN(L4,engine.cfg!$D197),MIN(L4,IF(engine.cfg!$D4,Constants!$P6,Constants!$P7))),"N/A")</f>
        <v>0.3</v>
      </c>
      <c r="M57" s="53">
        <f>IF(M15="OK",IF(engine.cfg!$D195,MIN(M4,engine.cfg!$D197),MIN(M4,IF(engine.cfg!$D4,Constants!$P6,Constants!$P7))),"N/A")</f>
        <v>0.35</v>
      </c>
      <c r="N57" s="53">
        <f>IF(N15="OK",IF(engine.cfg!$D195,MIN(N4,engine.cfg!$D197),MIN(N4,IF(engine.cfg!$D4,Constants!$P6,Constants!$P7))),"N/A")</f>
        <v>0.39999999999999997</v>
      </c>
      <c r="O57" s="53">
        <f>IF(O15="OK",IF(engine.cfg!$D195,MIN(O4,engine.cfg!$D197),MIN(O4,IF(engine.cfg!$D4,Constants!$P6,Constants!$P7))),"N/A")</f>
        <v>0.44999999999999996</v>
      </c>
      <c r="P57" s="53">
        <f>IF(P15="OK",IF(engine.cfg!$D195,MIN(P4,engine.cfg!$D197),MIN(P4,IF(engine.cfg!$D4,Constants!$P6,Constants!$P7))),"N/A")</f>
        <v>0.49999999999999994</v>
      </c>
      <c r="Q57" s="53">
        <f>IF(Q15="OK",IF(engine.cfg!$D195,MIN(Q4,engine.cfg!$D197),MIN(Q4,IF(engine.cfg!$D4,Constants!$P6,Constants!$P7))),"N/A")</f>
        <v>0.54999999999999993</v>
      </c>
      <c r="R57" s="53">
        <f>IF(R15="OK",IF(engine.cfg!$D195,MIN(R4,engine.cfg!$D197),MIN(R4,IF(engine.cfg!$D4,Constants!$P6,Constants!$P7))),"N/A")</f>
        <v>0.6</v>
      </c>
      <c r="S57" s="53">
        <f>IF(S15="OK",IF(engine.cfg!$D195,MIN(S4,engine.cfg!$D197),MIN(S4,IF(engine.cfg!$D4,Constants!$P6,Constants!$P7))),"N/A")</f>
        <v>0.65</v>
      </c>
      <c r="T57" s="53">
        <f>IF(T15="OK",IF(engine.cfg!$D195,MIN(T4,engine.cfg!$D197),MIN(T4,IF(engine.cfg!$D4,Constants!$P6,Constants!$P7))),"N/A")</f>
        <v>0.70000000000000007</v>
      </c>
      <c r="U57" s="53">
        <f>IF(U15="OK",IF(engine.cfg!$D195,MIN(U4,engine.cfg!$D197),MIN(U4,IF(engine.cfg!$D4,Constants!$P6,Constants!$P7))),"N/A")</f>
        <v>0.75000000000000011</v>
      </c>
      <c r="V57" s="53">
        <f>IF(V15="OK",IF(engine.cfg!$D195,MIN(V4,engine.cfg!$D197),MIN(V4,IF(engine.cfg!$D4,Constants!$P6,Constants!$P7))),"N/A")</f>
        <v>0.80000000000000016</v>
      </c>
      <c r="W57" s="53">
        <f>IF(W15="OK",IF(engine.cfg!$D195,MIN(W4,engine.cfg!$D197),MIN(W4,IF(engine.cfg!$D4,Constants!$P6,Constants!$P7))),"N/A")</f>
        <v>0.8500000000000002</v>
      </c>
    </row>
    <row r="58" spans="1:23" ht="15" customHeight="1" x14ac:dyDescent="0.25">
      <c r="A58" s="42" t="s">
        <v>150</v>
      </c>
      <c r="B58" s="56" t="s">
        <v>14</v>
      </c>
      <c r="C58" s="50">
        <f>IF(C15="OK",C54*(1+0.5*(Constants!$J4-1)*C57^2),"N/A")</f>
        <v>1.05</v>
      </c>
      <c r="D58" s="50">
        <f>IF(D15="OK",D54*(1+0.5*(Constants!$J4-1)*D57^2),"N/A")</f>
        <v>1.0139118273721475</v>
      </c>
      <c r="E58" s="50">
        <f>IF(E15="OK",E54*(1+0.5*(Constants!$J4-1)*E57^2),"N/A")</f>
        <v>0.977840950336614</v>
      </c>
      <c r="F58" s="50">
        <f>IF(F15="OK",F54*(1+0.5*(Constants!$J4-1)*F57^2),"N/A")</f>
        <v>0.94178735646276834</v>
      </c>
      <c r="G58" s="50">
        <f>IF(G15="OK",G54*(1+0.5*(Constants!$J4-1)*G57^2),"N/A")</f>
        <v>0.90575103333188811</v>
      </c>
      <c r="H58" s="50">
        <f>IF(H15="OK",H54*(1+0.5*(Constants!$J4-1)*H57^2),"N/A")</f>
        <v>0.8697319685371464</v>
      </c>
      <c r="I58" s="50">
        <f>IF(I15="OK",I54*(1+0.5*(Constants!$J4-1)*I57^2),"N/A")</f>
        <v>0.83373014968359693</v>
      </c>
      <c r="J58" s="50">
        <f>IF(J15="OK",J54*(1+0.5*(Constants!$J4-1)*J57^2),"N/A")</f>
        <v>0.7977455643881598</v>
      </c>
      <c r="K58" s="50">
        <f>IF(K15="OK",K54*(1+0.5*(Constants!$J4-1)*K57^2),"N/A")</f>
        <v>0.78945861530452899</v>
      </c>
      <c r="L58" s="50">
        <f>IF(L15="OK",L54*(1+0.5*(Constants!$J4-1)*L57^2),"N/A")</f>
        <v>0.76135136172742734</v>
      </c>
      <c r="M58" s="50">
        <f>IF(M15="OK",M54*(1+0.5*(Constants!$J4-1)*M57^2),"N/A")</f>
        <v>0.76621264252431165</v>
      </c>
      <c r="N58" s="50">
        <f>IF(N15="OK",N54*(1+0.5*(Constants!$J4-1)*N57^2),"N/A")</f>
        <v>0.77182181267456285</v>
      </c>
      <c r="O58" s="50">
        <f>IF(O15="OK",O54*(1+0.5*(Constants!$J4-1)*O57^2),"N/A")</f>
        <v>0.77817887217818082</v>
      </c>
      <c r="P58" s="50">
        <f>IF(P15="OK",P54*(1+0.5*(Constants!$J4-1)*P57^2),"N/A")</f>
        <v>0.7852838210351657</v>
      </c>
      <c r="Q58" s="50">
        <f>IF(Q15="OK",Q54*(1+0.5*(Constants!$J4-1)*Q57^2),"N/A")</f>
        <v>0.79313665924551735</v>
      </c>
      <c r="R58" s="50">
        <f>IF(R15="OK",R54*(1+0.5*(Constants!$J4-1)*R57^2),"N/A")</f>
        <v>0.8017373868092359</v>
      </c>
      <c r="S58" s="50">
        <f>IF(S15="OK",S54*(1+0.5*(Constants!$J4-1)*S57^2),"N/A")</f>
        <v>0.81108600372632123</v>
      </c>
      <c r="T58" s="50">
        <f>IF(T15="OK",T54*(1+0.5*(Constants!$J4-1)*T57^2),"N/A")</f>
        <v>0.82118250999677334</v>
      </c>
      <c r="U58" s="50">
        <f>IF(U15="OK",U54*(1+0.5*(Constants!$J4-1)*U57^2),"N/A")</f>
        <v>0.83202690562059223</v>
      </c>
      <c r="V58" s="50">
        <f>IF(V15="OK",V54*(1+0.5*(Constants!$J4-1)*V57^2),"N/A")</f>
        <v>0.84361919059777812</v>
      </c>
      <c r="W58" s="50">
        <f>IF(W15="OK",W54*(1+0.5*(Constants!$J4-1)*W57^2),"N/A")</f>
        <v>0.85595936492833069</v>
      </c>
    </row>
    <row r="59" spans="1:23" ht="15" customHeight="1" x14ac:dyDescent="0.25">
      <c r="A59" s="42" t="s">
        <v>149</v>
      </c>
      <c r="B59" s="56" t="s">
        <v>14</v>
      </c>
      <c r="C59" s="50">
        <f>IF(C15="OK",SQRT(C54*(1+0.5*(Constants!$J4-1)*IF(engine.cfg!$D195,C4,C57)^2)),"N/A")</f>
        <v>1.0246950765959599</v>
      </c>
      <c r="D59" s="50">
        <f>IF(D15="OK",SQRT(D54*(1+0.5*(Constants!$J4-1)*IF(engine.cfg!$D195,D4,D57)^2)),"N/A")</f>
        <v>1.0069318881494158</v>
      </c>
      <c r="E59" s="50">
        <f>IF(E15="OK",SQRT(E54*(1+0.5*(Constants!$J4-1)*IF(engine.cfg!$D195,E4,E57)^2)),"N/A")</f>
        <v>0.98885840762801525</v>
      </c>
      <c r="F59" s="50">
        <f>IF(F15="OK",SQRT(F54*(1+0.5*(Constants!$J4-1)*IF(engine.cfg!$D195,F4,F57)^2)),"N/A")</f>
        <v>0.97045729244659107</v>
      </c>
      <c r="G59" s="50">
        <f>IF(G15="OK",SQRT(G54*(1+0.5*(Constants!$J4-1)*IF(engine.cfg!$D195,G4,G57)^2)),"N/A")</f>
        <v>0.9517095320169322</v>
      </c>
      <c r="H59" s="50">
        <f>IF(H15="OK",SQRT(H54*(1+0.5*(Constants!$J4-1)*IF(engine.cfg!$D195,H4,H57)^2)),"N/A")</f>
        <v>0.93259421429534206</v>
      </c>
      <c r="I59" s="50">
        <f>IF(I15="OK",SQRT(I54*(1+0.5*(Constants!$J4-1)*IF(engine.cfg!$D195,I4,I57)^2)),"N/A")</f>
        <v>0.91308824857381499</v>
      </c>
      <c r="J59" s="50">
        <f>IF(J15="OK",SQRT(J54*(1+0.5*(Constants!$J4-1)*IF(engine.cfg!$D195,J4,J57)^2)),"N/A")</f>
        <v>0.89316603405422879</v>
      </c>
      <c r="K59" s="50">
        <f>IF(K15="OK",SQRT(K54*(1+0.5*(Constants!$J4-1)*IF(engine.cfg!$D195,K4,K57)^2)),"N/A")</f>
        <v>0.88851483685109556</v>
      </c>
      <c r="L59" s="50">
        <f>IF(L15="OK",SQRT(L54*(1+0.5*(Constants!$J4-1)*IF(engine.cfg!$D195,L4,L57)^2)),"N/A")</f>
        <v>0.87255450358555098</v>
      </c>
      <c r="M59" s="50">
        <f>IF(M15="OK",SQRT(M54*(1+0.5*(Constants!$J4-1)*IF(engine.cfg!$D195,M4,M57)^2)),"N/A")</f>
        <v>0.8753357313193102</v>
      </c>
      <c r="N59" s="50">
        <f>IF(N15="OK",SQRT(N54*(1+0.5*(Constants!$J4-1)*IF(engine.cfg!$D195,N4,N57)^2)),"N/A")</f>
        <v>0.87853389955912509</v>
      </c>
      <c r="O59" s="50">
        <f>IF(O15="OK",SQRT(O54*(1+0.5*(Constants!$J4-1)*IF(engine.cfg!$D195,O4,O57)^2)),"N/A")</f>
        <v>0.88214447352924041</v>
      </c>
      <c r="P59" s="50">
        <f>IF(P15="OK",SQRT(P54*(1+0.5*(Constants!$J4-1)*IF(engine.cfg!$D195,P4,P57)^2)),"N/A")</f>
        <v>0.88616241233487536</v>
      </c>
      <c r="Q59" s="50">
        <f>IF(Q15="OK",SQRT(Q54*(1+0.5*(Constants!$J4-1)*IF(engine.cfg!$D195,Q4,Q57)^2)),"N/A")</f>
        <v>0.89058220240779418</v>
      </c>
      <c r="R59" s="50">
        <f>IF(R15="OK",SQRT(R54*(1+0.5*(Constants!$J4-1)*IF(engine.cfg!$D195,R4,R57)^2)),"N/A")</f>
        <v>0.89539789301138961</v>
      </c>
      <c r="S59" s="50">
        <f>IF(S15="OK",SQRT(S54*(1+0.5*(Constants!$J4-1)*IF(engine.cfg!$D195,S4,S57)^2)),"N/A")</f>
        <v>0.90060313330918473</v>
      </c>
      <c r="T59" s="50">
        <f>IF(T15="OK",SQRT(T54*(1+0.5*(Constants!$J4-1)*IF(engine.cfg!$D195,T4,T57)^2)),"N/A")</f>
        <v>0.90619121050514129</v>
      </c>
      <c r="U59" s="50">
        <f>IF(U15="OK",SQRT(U54*(1+0.5*(Constants!$J4-1)*IF(engine.cfg!$D195,U4,U57)^2)),"N/A")</f>
        <v>0.91215508857901584</v>
      </c>
      <c r="V59" s="50">
        <f>IF(V15="OK",SQRT(V54*(1+0.5*(Constants!$J4-1)*IF(engine.cfg!$D195,V4,V57)^2)),"N/A")</f>
        <v>0.91848744716396535</v>
      </c>
      <c r="W59" s="50">
        <f>IF(W15="OK",SQRT(W54*(1+0.5*(Constants!$J4-1)*IF(engine.cfg!$D195,W4,W57)^2)),"N/A")</f>
        <v>0.9251807201451675</v>
      </c>
    </row>
    <row r="60" spans="1:23" ht="15" customHeight="1" x14ac:dyDescent="0.25">
      <c r="A60" s="55" t="s">
        <v>72</v>
      </c>
      <c r="B60" s="56" t="s">
        <v>14</v>
      </c>
      <c r="C60" s="50" t="str" cm="1">
        <f t="array" ref="C60">IF(AND(C15="OK",engine.cfg!$D195),IF(C4&lt;=engine.cfg!$D200,engine.cfg!$E200,IF(C4&gt;=engine.cfg!$D209,engine.cfg!$E209,INDEX(engine.cfg!$E200:$E209,MIN(MATCH(C4,engine.cfg!$D200:$D209),ROWS(engine.cfg!$D200:$D209)-1))+(INDEX(engine.cfg!$E200:$E209,MIN(MATCH(C4,engine.cfg!$D200:$D209),ROWS(engine.cfg!$D200:$D209)-1)+1)-INDEX(engine.cfg!$E200:$E209,MIN(MATCH(C4,engine.cfg!$D200:$D209),ROWS(engine.cfg!$D200:$D209)-1)))*(C4-INDEX(engine.cfg!$D200:$D209,MIN(MATCH(C4,engine.cfg!$D200:$D209),ROWS(engine.cfg!$D200:$D209)-1)))/(INDEX(engine.cfg!$D200:$D209,MIN(MATCH(C4,engine.cfg!$D200:$D209),ROWS(engine.cfg!$D200:$D209)-1)+1)-INDEX(engine.cfg!$D200:$D209,MIN(MATCH(C4,engine.cfg!$D200:$D209),ROWS(engine.cfg!$D200:$D209)-1))))),"N/A")</f>
        <v>N/A</v>
      </c>
      <c r="D60" s="50" t="str" cm="1">
        <f t="array" ref="D60">IF(AND(D15="OK",engine.cfg!$D195),IF(D4&lt;=engine.cfg!$D200,engine.cfg!$E200,IF(D4&gt;=engine.cfg!$D209,engine.cfg!$E209,INDEX(engine.cfg!$E200:$E209,MIN(MATCH(D4,engine.cfg!$D200:$D209),ROWS(engine.cfg!$D200:$D209)-1))+(INDEX(engine.cfg!$E200:$E209,MIN(MATCH(D4,engine.cfg!$D200:$D209),ROWS(engine.cfg!$D200:$D209)-1)+1)-INDEX(engine.cfg!$E200:$E209,MIN(MATCH(D4,engine.cfg!$D200:$D209),ROWS(engine.cfg!$D200:$D209)-1)))*(D4-INDEX(engine.cfg!$D200:$D209,MIN(MATCH(D4,engine.cfg!$D200:$D209),ROWS(engine.cfg!$D200:$D209)-1)))/(INDEX(engine.cfg!$D200:$D209,MIN(MATCH(D4,engine.cfg!$D200:$D209),ROWS(engine.cfg!$D200:$D209)-1)+1)-INDEX(engine.cfg!$D200:$D209,MIN(MATCH(D4,engine.cfg!$D200:$D209),ROWS(engine.cfg!$D200:$D209)-1))))),"N/A")</f>
        <v>N/A</v>
      </c>
      <c r="E60" s="50" t="str" cm="1">
        <f t="array" ref="E60">IF(AND(E15="OK",engine.cfg!$D195),IF(E4&lt;=engine.cfg!$D200,engine.cfg!$E200,IF(E4&gt;=engine.cfg!$D209,engine.cfg!$E209,INDEX(engine.cfg!$E200:$E209,MIN(MATCH(E4,engine.cfg!$D200:$D209),ROWS(engine.cfg!$D200:$D209)-1))+(INDEX(engine.cfg!$E200:$E209,MIN(MATCH(E4,engine.cfg!$D200:$D209),ROWS(engine.cfg!$D200:$D209)-1)+1)-INDEX(engine.cfg!$E200:$E209,MIN(MATCH(E4,engine.cfg!$D200:$D209),ROWS(engine.cfg!$D200:$D209)-1)))*(E4-INDEX(engine.cfg!$D200:$D209,MIN(MATCH(E4,engine.cfg!$D200:$D209),ROWS(engine.cfg!$D200:$D209)-1)))/(INDEX(engine.cfg!$D200:$D209,MIN(MATCH(E4,engine.cfg!$D200:$D209),ROWS(engine.cfg!$D200:$D209)-1)+1)-INDEX(engine.cfg!$D200:$D209,MIN(MATCH(E4,engine.cfg!$D200:$D209),ROWS(engine.cfg!$D200:$D209)-1))))),"N/A")</f>
        <v>N/A</v>
      </c>
      <c r="F60" s="50" t="str" cm="1">
        <f t="array" ref="F60">IF(AND(F15="OK",engine.cfg!$D195),IF(F4&lt;=engine.cfg!$D200,engine.cfg!$E200,IF(F4&gt;=engine.cfg!$D209,engine.cfg!$E209,INDEX(engine.cfg!$E200:$E209,MIN(MATCH(F4,engine.cfg!$D200:$D209),ROWS(engine.cfg!$D200:$D209)-1))+(INDEX(engine.cfg!$E200:$E209,MIN(MATCH(F4,engine.cfg!$D200:$D209),ROWS(engine.cfg!$D200:$D209)-1)+1)-INDEX(engine.cfg!$E200:$E209,MIN(MATCH(F4,engine.cfg!$D200:$D209),ROWS(engine.cfg!$D200:$D209)-1)))*(F4-INDEX(engine.cfg!$D200:$D209,MIN(MATCH(F4,engine.cfg!$D200:$D209),ROWS(engine.cfg!$D200:$D209)-1)))/(INDEX(engine.cfg!$D200:$D209,MIN(MATCH(F4,engine.cfg!$D200:$D209),ROWS(engine.cfg!$D200:$D209)-1)+1)-INDEX(engine.cfg!$D200:$D209,MIN(MATCH(F4,engine.cfg!$D200:$D209),ROWS(engine.cfg!$D200:$D209)-1))))),"N/A")</f>
        <v>N/A</v>
      </c>
      <c r="G60" s="50" t="str" cm="1">
        <f t="array" ref="G60">IF(AND(G15="OK",engine.cfg!$D195),IF(G4&lt;=engine.cfg!$D200,engine.cfg!$E200,IF(G4&gt;=engine.cfg!$D209,engine.cfg!$E209,INDEX(engine.cfg!$E200:$E209,MIN(MATCH(G4,engine.cfg!$D200:$D209),ROWS(engine.cfg!$D200:$D209)-1))+(INDEX(engine.cfg!$E200:$E209,MIN(MATCH(G4,engine.cfg!$D200:$D209),ROWS(engine.cfg!$D200:$D209)-1)+1)-INDEX(engine.cfg!$E200:$E209,MIN(MATCH(G4,engine.cfg!$D200:$D209),ROWS(engine.cfg!$D200:$D209)-1)))*(G4-INDEX(engine.cfg!$D200:$D209,MIN(MATCH(G4,engine.cfg!$D200:$D209),ROWS(engine.cfg!$D200:$D209)-1)))/(INDEX(engine.cfg!$D200:$D209,MIN(MATCH(G4,engine.cfg!$D200:$D209),ROWS(engine.cfg!$D200:$D209)-1)+1)-INDEX(engine.cfg!$D200:$D209,MIN(MATCH(G4,engine.cfg!$D200:$D209),ROWS(engine.cfg!$D200:$D209)-1))))),"N/A")</f>
        <v>N/A</v>
      </c>
      <c r="H60" s="50" t="str" cm="1">
        <f t="array" ref="H60">IF(AND(H15="OK",engine.cfg!$D195),IF(H4&lt;=engine.cfg!$D200,engine.cfg!$E200,IF(H4&gt;=engine.cfg!$D209,engine.cfg!$E209,INDEX(engine.cfg!$E200:$E209,MIN(MATCH(H4,engine.cfg!$D200:$D209),ROWS(engine.cfg!$D200:$D209)-1))+(INDEX(engine.cfg!$E200:$E209,MIN(MATCH(H4,engine.cfg!$D200:$D209),ROWS(engine.cfg!$D200:$D209)-1)+1)-INDEX(engine.cfg!$E200:$E209,MIN(MATCH(H4,engine.cfg!$D200:$D209),ROWS(engine.cfg!$D200:$D209)-1)))*(H4-INDEX(engine.cfg!$D200:$D209,MIN(MATCH(H4,engine.cfg!$D200:$D209),ROWS(engine.cfg!$D200:$D209)-1)))/(INDEX(engine.cfg!$D200:$D209,MIN(MATCH(H4,engine.cfg!$D200:$D209),ROWS(engine.cfg!$D200:$D209)-1)+1)-INDEX(engine.cfg!$D200:$D209,MIN(MATCH(H4,engine.cfg!$D200:$D209),ROWS(engine.cfg!$D200:$D209)-1))))),"N/A")</f>
        <v>N/A</v>
      </c>
      <c r="I60" s="50" t="str" cm="1">
        <f t="array" ref="I60">IF(AND(I15="OK",engine.cfg!$D195),IF(I4&lt;=engine.cfg!$D200,engine.cfg!$E200,IF(I4&gt;=engine.cfg!$D209,engine.cfg!$E209,INDEX(engine.cfg!$E200:$E209,MIN(MATCH(I4,engine.cfg!$D200:$D209),ROWS(engine.cfg!$D200:$D209)-1))+(INDEX(engine.cfg!$E200:$E209,MIN(MATCH(I4,engine.cfg!$D200:$D209),ROWS(engine.cfg!$D200:$D209)-1)+1)-INDEX(engine.cfg!$E200:$E209,MIN(MATCH(I4,engine.cfg!$D200:$D209),ROWS(engine.cfg!$D200:$D209)-1)))*(I4-INDEX(engine.cfg!$D200:$D209,MIN(MATCH(I4,engine.cfg!$D200:$D209),ROWS(engine.cfg!$D200:$D209)-1)))/(INDEX(engine.cfg!$D200:$D209,MIN(MATCH(I4,engine.cfg!$D200:$D209),ROWS(engine.cfg!$D200:$D209)-1)+1)-INDEX(engine.cfg!$D200:$D209,MIN(MATCH(I4,engine.cfg!$D200:$D209),ROWS(engine.cfg!$D200:$D209)-1))))),"N/A")</f>
        <v>N/A</v>
      </c>
      <c r="J60" s="50" t="str" cm="1">
        <f t="array" ref="J60">IF(AND(J15="OK",engine.cfg!$D195),IF(J4&lt;=engine.cfg!$D200,engine.cfg!$E200,IF(J4&gt;=engine.cfg!$D209,engine.cfg!$E209,INDEX(engine.cfg!$E200:$E209,MIN(MATCH(J4,engine.cfg!$D200:$D209),ROWS(engine.cfg!$D200:$D209)-1))+(INDEX(engine.cfg!$E200:$E209,MIN(MATCH(J4,engine.cfg!$D200:$D209),ROWS(engine.cfg!$D200:$D209)-1)+1)-INDEX(engine.cfg!$E200:$E209,MIN(MATCH(J4,engine.cfg!$D200:$D209),ROWS(engine.cfg!$D200:$D209)-1)))*(J4-INDEX(engine.cfg!$D200:$D209,MIN(MATCH(J4,engine.cfg!$D200:$D209),ROWS(engine.cfg!$D200:$D209)-1)))/(INDEX(engine.cfg!$D200:$D209,MIN(MATCH(J4,engine.cfg!$D200:$D209),ROWS(engine.cfg!$D200:$D209)-1)+1)-INDEX(engine.cfg!$D200:$D209,MIN(MATCH(J4,engine.cfg!$D200:$D209),ROWS(engine.cfg!$D200:$D209)-1))))),"N/A")</f>
        <v>N/A</v>
      </c>
      <c r="K60" s="50" t="str" cm="1">
        <f t="array" ref="K60">IF(AND(K15="OK",engine.cfg!$D195),IF(K4&lt;=engine.cfg!$D200,engine.cfg!$E200,IF(K4&gt;=engine.cfg!$D209,engine.cfg!$E209,INDEX(engine.cfg!$E200:$E209,MIN(MATCH(K4,engine.cfg!$D200:$D209),ROWS(engine.cfg!$D200:$D209)-1))+(INDEX(engine.cfg!$E200:$E209,MIN(MATCH(K4,engine.cfg!$D200:$D209),ROWS(engine.cfg!$D200:$D209)-1)+1)-INDEX(engine.cfg!$E200:$E209,MIN(MATCH(K4,engine.cfg!$D200:$D209),ROWS(engine.cfg!$D200:$D209)-1)))*(K4-INDEX(engine.cfg!$D200:$D209,MIN(MATCH(K4,engine.cfg!$D200:$D209),ROWS(engine.cfg!$D200:$D209)-1)))/(INDEX(engine.cfg!$D200:$D209,MIN(MATCH(K4,engine.cfg!$D200:$D209),ROWS(engine.cfg!$D200:$D209)-1)+1)-INDEX(engine.cfg!$D200:$D209,MIN(MATCH(K4,engine.cfg!$D200:$D209),ROWS(engine.cfg!$D200:$D209)-1))))),"N/A")</f>
        <v>N/A</v>
      </c>
      <c r="L60" s="50" t="str" cm="1">
        <f t="array" ref="L60">IF(AND(L15="OK",engine.cfg!$D195),IF(L4&lt;=engine.cfg!$D200,engine.cfg!$E200,IF(L4&gt;=engine.cfg!$D209,engine.cfg!$E209,INDEX(engine.cfg!$E200:$E209,MIN(MATCH(L4,engine.cfg!$D200:$D209),ROWS(engine.cfg!$D200:$D209)-1))+(INDEX(engine.cfg!$E200:$E209,MIN(MATCH(L4,engine.cfg!$D200:$D209),ROWS(engine.cfg!$D200:$D209)-1)+1)-INDEX(engine.cfg!$E200:$E209,MIN(MATCH(L4,engine.cfg!$D200:$D209),ROWS(engine.cfg!$D200:$D209)-1)))*(L4-INDEX(engine.cfg!$D200:$D209,MIN(MATCH(L4,engine.cfg!$D200:$D209),ROWS(engine.cfg!$D200:$D209)-1)))/(INDEX(engine.cfg!$D200:$D209,MIN(MATCH(L4,engine.cfg!$D200:$D209),ROWS(engine.cfg!$D200:$D209)-1)+1)-INDEX(engine.cfg!$D200:$D209,MIN(MATCH(L4,engine.cfg!$D200:$D209),ROWS(engine.cfg!$D200:$D209)-1))))),"N/A")</f>
        <v>N/A</v>
      </c>
      <c r="M60" s="50" t="str" cm="1">
        <f t="array" ref="M60">IF(AND(M15="OK",engine.cfg!$D195),IF(M4&lt;=engine.cfg!$D200,engine.cfg!$E200,IF(M4&gt;=engine.cfg!$D209,engine.cfg!$E209,INDEX(engine.cfg!$E200:$E209,MIN(MATCH(M4,engine.cfg!$D200:$D209),ROWS(engine.cfg!$D200:$D209)-1))+(INDEX(engine.cfg!$E200:$E209,MIN(MATCH(M4,engine.cfg!$D200:$D209),ROWS(engine.cfg!$D200:$D209)-1)+1)-INDEX(engine.cfg!$E200:$E209,MIN(MATCH(M4,engine.cfg!$D200:$D209),ROWS(engine.cfg!$D200:$D209)-1)))*(M4-INDEX(engine.cfg!$D200:$D209,MIN(MATCH(M4,engine.cfg!$D200:$D209),ROWS(engine.cfg!$D200:$D209)-1)))/(INDEX(engine.cfg!$D200:$D209,MIN(MATCH(M4,engine.cfg!$D200:$D209),ROWS(engine.cfg!$D200:$D209)-1)+1)-INDEX(engine.cfg!$D200:$D209,MIN(MATCH(M4,engine.cfg!$D200:$D209),ROWS(engine.cfg!$D200:$D209)-1))))),"N/A")</f>
        <v>N/A</v>
      </c>
      <c r="N60" s="50" t="str" cm="1">
        <f t="array" ref="N60">IF(AND(N15="OK",engine.cfg!$D195),IF(N4&lt;=engine.cfg!$D200,engine.cfg!$E200,IF(N4&gt;=engine.cfg!$D209,engine.cfg!$E209,INDEX(engine.cfg!$E200:$E209,MIN(MATCH(N4,engine.cfg!$D200:$D209),ROWS(engine.cfg!$D200:$D209)-1))+(INDEX(engine.cfg!$E200:$E209,MIN(MATCH(N4,engine.cfg!$D200:$D209),ROWS(engine.cfg!$D200:$D209)-1)+1)-INDEX(engine.cfg!$E200:$E209,MIN(MATCH(N4,engine.cfg!$D200:$D209),ROWS(engine.cfg!$D200:$D209)-1)))*(N4-INDEX(engine.cfg!$D200:$D209,MIN(MATCH(N4,engine.cfg!$D200:$D209),ROWS(engine.cfg!$D200:$D209)-1)))/(INDEX(engine.cfg!$D200:$D209,MIN(MATCH(N4,engine.cfg!$D200:$D209),ROWS(engine.cfg!$D200:$D209)-1)+1)-INDEX(engine.cfg!$D200:$D209,MIN(MATCH(N4,engine.cfg!$D200:$D209),ROWS(engine.cfg!$D200:$D209)-1))))),"N/A")</f>
        <v>N/A</v>
      </c>
      <c r="O60" s="50" t="str" cm="1">
        <f t="array" ref="O60">IF(AND(O15="OK",engine.cfg!$D195),IF(O4&lt;=engine.cfg!$D200,engine.cfg!$E200,IF(O4&gt;=engine.cfg!$D209,engine.cfg!$E209,INDEX(engine.cfg!$E200:$E209,MIN(MATCH(O4,engine.cfg!$D200:$D209),ROWS(engine.cfg!$D200:$D209)-1))+(INDEX(engine.cfg!$E200:$E209,MIN(MATCH(O4,engine.cfg!$D200:$D209),ROWS(engine.cfg!$D200:$D209)-1)+1)-INDEX(engine.cfg!$E200:$E209,MIN(MATCH(O4,engine.cfg!$D200:$D209),ROWS(engine.cfg!$D200:$D209)-1)))*(O4-INDEX(engine.cfg!$D200:$D209,MIN(MATCH(O4,engine.cfg!$D200:$D209),ROWS(engine.cfg!$D200:$D209)-1)))/(INDEX(engine.cfg!$D200:$D209,MIN(MATCH(O4,engine.cfg!$D200:$D209),ROWS(engine.cfg!$D200:$D209)-1)+1)-INDEX(engine.cfg!$D200:$D209,MIN(MATCH(O4,engine.cfg!$D200:$D209),ROWS(engine.cfg!$D200:$D209)-1))))),"N/A")</f>
        <v>N/A</v>
      </c>
      <c r="P60" s="50" t="str" cm="1">
        <f t="array" ref="P60">IF(AND(P15="OK",engine.cfg!$D195),IF(P4&lt;=engine.cfg!$D200,engine.cfg!$E200,IF(P4&gt;=engine.cfg!$D209,engine.cfg!$E209,INDEX(engine.cfg!$E200:$E209,MIN(MATCH(P4,engine.cfg!$D200:$D209),ROWS(engine.cfg!$D200:$D209)-1))+(INDEX(engine.cfg!$E200:$E209,MIN(MATCH(P4,engine.cfg!$D200:$D209),ROWS(engine.cfg!$D200:$D209)-1)+1)-INDEX(engine.cfg!$E200:$E209,MIN(MATCH(P4,engine.cfg!$D200:$D209),ROWS(engine.cfg!$D200:$D209)-1)))*(P4-INDEX(engine.cfg!$D200:$D209,MIN(MATCH(P4,engine.cfg!$D200:$D209),ROWS(engine.cfg!$D200:$D209)-1)))/(INDEX(engine.cfg!$D200:$D209,MIN(MATCH(P4,engine.cfg!$D200:$D209),ROWS(engine.cfg!$D200:$D209)-1)+1)-INDEX(engine.cfg!$D200:$D209,MIN(MATCH(P4,engine.cfg!$D200:$D209),ROWS(engine.cfg!$D200:$D209)-1))))),"N/A")</f>
        <v>N/A</v>
      </c>
      <c r="Q60" s="50" t="str" cm="1">
        <f t="array" ref="Q60">IF(AND(Q15="OK",engine.cfg!$D195),IF(Q4&lt;=engine.cfg!$D200,engine.cfg!$E200,IF(Q4&gt;=engine.cfg!$D209,engine.cfg!$E209,INDEX(engine.cfg!$E200:$E209,MIN(MATCH(Q4,engine.cfg!$D200:$D209),ROWS(engine.cfg!$D200:$D209)-1))+(INDEX(engine.cfg!$E200:$E209,MIN(MATCH(Q4,engine.cfg!$D200:$D209),ROWS(engine.cfg!$D200:$D209)-1)+1)-INDEX(engine.cfg!$E200:$E209,MIN(MATCH(Q4,engine.cfg!$D200:$D209),ROWS(engine.cfg!$D200:$D209)-1)))*(Q4-INDEX(engine.cfg!$D200:$D209,MIN(MATCH(Q4,engine.cfg!$D200:$D209),ROWS(engine.cfg!$D200:$D209)-1)))/(INDEX(engine.cfg!$D200:$D209,MIN(MATCH(Q4,engine.cfg!$D200:$D209),ROWS(engine.cfg!$D200:$D209)-1)+1)-INDEX(engine.cfg!$D200:$D209,MIN(MATCH(Q4,engine.cfg!$D200:$D209),ROWS(engine.cfg!$D200:$D209)-1))))),"N/A")</f>
        <v>N/A</v>
      </c>
      <c r="R60" s="50" t="str" cm="1">
        <f t="array" ref="R60">IF(AND(R15="OK",engine.cfg!$D195),IF(R4&lt;=engine.cfg!$D200,engine.cfg!$E200,IF(R4&gt;=engine.cfg!$D209,engine.cfg!$E209,INDEX(engine.cfg!$E200:$E209,MIN(MATCH(R4,engine.cfg!$D200:$D209),ROWS(engine.cfg!$D200:$D209)-1))+(INDEX(engine.cfg!$E200:$E209,MIN(MATCH(R4,engine.cfg!$D200:$D209),ROWS(engine.cfg!$D200:$D209)-1)+1)-INDEX(engine.cfg!$E200:$E209,MIN(MATCH(R4,engine.cfg!$D200:$D209),ROWS(engine.cfg!$D200:$D209)-1)))*(R4-INDEX(engine.cfg!$D200:$D209,MIN(MATCH(R4,engine.cfg!$D200:$D209),ROWS(engine.cfg!$D200:$D209)-1)))/(INDEX(engine.cfg!$D200:$D209,MIN(MATCH(R4,engine.cfg!$D200:$D209),ROWS(engine.cfg!$D200:$D209)-1)+1)-INDEX(engine.cfg!$D200:$D209,MIN(MATCH(R4,engine.cfg!$D200:$D209),ROWS(engine.cfg!$D200:$D209)-1))))),"N/A")</f>
        <v>N/A</v>
      </c>
      <c r="S60" s="50" t="str" cm="1">
        <f t="array" ref="S60">IF(AND(S15="OK",engine.cfg!$D195),IF(S4&lt;=engine.cfg!$D200,engine.cfg!$E200,IF(S4&gt;=engine.cfg!$D209,engine.cfg!$E209,INDEX(engine.cfg!$E200:$E209,MIN(MATCH(S4,engine.cfg!$D200:$D209),ROWS(engine.cfg!$D200:$D209)-1))+(INDEX(engine.cfg!$E200:$E209,MIN(MATCH(S4,engine.cfg!$D200:$D209),ROWS(engine.cfg!$D200:$D209)-1)+1)-INDEX(engine.cfg!$E200:$E209,MIN(MATCH(S4,engine.cfg!$D200:$D209),ROWS(engine.cfg!$D200:$D209)-1)))*(S4-INDEX(engine.cfg!$D200:$D209,MIN(MATCH(S4,engine.cfg!$D200:$D209),ROWS(engine.cfg!$D200:$D209)-1)))/(INDEX(engine.cfg!$D200:$D209,MIN(MATCH(S4,engine.cfg!$D200:$D209),ROWS(engine.cfg!$D200:$D209)-1)+1)-INDEX(engine.cfg!$D200:$D209,MIN(MATCH(S4,engine.cfg!$D200:$D209),ROWS(engine.cfg!$D200:$D209)-1))))),"N/A")</f>
        <v>N/A</v>
      </c>
      <c r="T60" s="50" t="str" cm="1">
        <f t="array" ref="T60">IF(AND(T15="OK",engine.cfg!$D195),IF(T4&lt;=engine.cfg!$D200,engine.cfg!$E200,IF(T4&gt;=engine.cfg!$D209,engine.cfg!$E209,INDEX(engine.cfg!$E200:$E209,MIN(MATCH(T4,engine.cfg!$D200:$D209),ROWS(engine.cfg!$D200:$D209)-1))+(INDEX(engine.cfg!$E200:$E209,MIN(MATCH(T4,engine.cfg!$D200:$D209),ROWS(engine.cfg!$D200:$D209)-1)+1)-INDEX(engine.cfg!$E200:$E209,MIN(MATCH(T4,engine.cfg!$D200:$D209),ROWS(engine.cfg!$D200:$D209)-1)))*(T4-INDEX(engine.cfg!$D200:$D209,MIN(MATCH(T4,engine.cfg!$D200:$D209),ROWS(engine.cfg!$D200:$D209)-1)))/(INDEX(engine.cfg!$D200:$D209,MIN(MATCH(T4,engine.cfg!$D200:$D209),ROWS(engine.cfg!$D200:$D209)-1)+1)-INDEX(engine.cfg!$D200:$D209,MIN(MATCH(T4,engine.cfg!$D200:$D209),ROWS(engine.cfg!$D200:$D209)-1))))),"N/A")</f>
        <v>N/A</v>
      </c>
      <c r="U60" s="50" t="str" cm="1">
        <f t="array" ref="U60">IF(AND(U15="OK",engine.cfg!$D195),IF(U4&lt;=engine.cfg!$D200,engine.cfg!$E200,IF(U4&gt;=engine.cfg!$D209,engine.cfg!$E209,INDEX(engine.cfg!$E200:$E209,MIN(MATCH(U4,engine.cfg!$D200:$D209),ROWS(engine.cfg!$D200:$D209)-1))+(INDEX(engine.cfg!$E200:$E209,MIN(MATCH(U4,engine.cfg!$D200:$D209),ROWS(engine.cfg!$D200:$D209)-1)+1)-INDEX(engine.cfg!$E200:$E209,MIN(MATCH(U4,engine.cfg!$D200:$D209),ROWS(engine.cfg!$D200:$D209)-1)))*(U4-INDEX(engine.cfg!$D200:$D209,MIN(MATCH(U4,engine.cfg!$D200:$D209),ROWS(engine.cfg!$D200:$D209)-1)))/(INDEX(engine.cfg!$D200:$D209,MIN(MATCH(U4,engine.cfg!$D200:$D209),ROWS(engine.cfg!$D200:$D209)-1)+1)-INDEX(engine.cfg!$D200:$D209,MIN(MATCH(U4,engine.cfg!$D200:$D209),ROWS(engine.cfg!$D200:$D209)-1))))),"N/A")</f>
        <v>N/A</v>
      </c>
      <c r="V60" s="50" t="str" cm="1">
        <f t="array" ref="V60">IF(AND(V15="OK",engine.cfg!$D195),IF(V4&lt;=engine.cfg!$D200,engine.cfg!$E200,IF(V4&gt;=engine.cfg!$D209,engine.cfg!$E209,INDEX(engine.cfg!$E200:$E209,MIN(MATCH(V4,engine.cfg!$D200:$D209),ROWS(engine.cfg!$D200:$D209)-1))+(INDEX(engine.cfg!$E200:$E209,MIN(MATCH(V4,engine.cfg!$D200:$D209),ROWS(engine.cfg!$D200:$D209)-1)+1)-INDEX(engine.cfg!$E200:$E209,MIN(MATCH(V4,engine.cfg!$D200:$D209),ROWS(engine.cfg!$D200:$D209)-1)))*(V4-INDEX(engine.cfg!$D200:$D209,MIN(MATCH(V4,engine.cfg!$D200:$D209),ROWS(engine.cfg!$D200:$D209)-1)))/(INDEX(engine.cfg!$D200:$D209,MIN(MATCH(V4,engine.cfg!$D200:$D209),ROWS(engine.cfg!$D200:$D209)-1)+1)-INDEX(engine.cfg!$D200:$D209,MIN(MATCH(V4,engine.cfg!$D200:$D209),ROWS(engine.cfg!$D200:$D209)-1))))),"N/A")</f>
        <v>N/A</v>
      </c>
      <c r="W60" s="50" t="str" cm="1">
        <f t="array" ref="W60">IF(AND(W15="OK",engine.cfg!$D195),IF(W4&lt;=engine.cfg!$D200,engine.cfg!$E200,IF(W4&gt;=engine.cfg!$D209,engine.cfg!$E209,INDEX(engine.cfg!$E200:$E209,MIN(MATCH(W4,engine.cfg!$D200:$D209),ROWS(engine.cfg!$D200:$D209)-1))+(INDEX(engine.cfg!$E200:$E209,MIN(MATCH(W4,engine.cfg!$D200:$D209),ROWS(engine.cfg!$D200:$D209)-1)+1)-INDEX(engine.cfg!$E200:$E209,MIN(MATCH(W4,engine.cfg!$D200:$D209),ROWS(engine.cfg!$D200:$D209)-1)))*(W4-INDEX(engine.cfg!$D200:$D209,MIN(MATCH(W4,engine.cfg!$D200:$D209),ROWS(engine.cfg!$D200:$D209)-1)))/(INDEX(engine.cfg!$D200:$D209,MIN(MATCH(W4,engine.cfg!$D200:$D209),ROWS(engine.cfg!$D200:$D209)-1)+1)-INDEX(engine.cfg!$D200:$D209,MIN(MATCH(W4,engine.cfg!$D200:$D209),ROWS(engine.cfg!$D200:$D209)-1))))),"N/A")</f>
        <v>N/A</v>
      </c>
    </row>
    <row r="61" spans="1:23" ht="15" customHeight="1" x14ac:dyDescent="0.25">
      <c r="A61" s="42" t="s">
        <v>323</v>
      </c>
      <c r="B61" s="56" t="s">
        <v>14</v>
      </c>
      <c r="C61" s="50" t="str">
        <f>IF(AND(C15="OK",engine.cfg!$D195),IF(AND(engine.cfg!$D196,C4&gt;'Inlet pressure loses'!$D10),('Inlet pressure loses'!$D11*C4^2+'Inlet pressure loses'!$D12*C4+'Inlet pressure loses'!$D13)/'Inlet pressure loses'!$D14,IF(C4&gt;='Inlet pressure loses'!$D7,1+'Inlet pressure loses'!$D8*(C4-'Inlet pressure loses'!$D7)^'Inlet pressure loses'!$D9,1)),"N/A")</f>
        <v>N/A</v>
      </c>
      <c r="D61" s="50" t="str">
        <f>IF(AND(D15="OK",engine.cfg!$D195),IF(AND(engine.cfg!$D196,D4&gt;'Inlet pressure loses'!$D10),('Inlet pressure loses'!$D11*D4^2+'Inlet pressure loses'!$D12*D4+'Inlet pressure loses'!$D13)/'Inlet pressure loses'!$D14,IF(D4&gt;='Inlet pressure loses'!$D7,1+'Inlet pressure loses'!$D8*(D4-'Inlet pressure loses'!$D7)^'Inlet pressure loses'!$D9,1)),"N/A")</f>
        <v>N/A</v>
      </c>
      <c r="E61" s="50" t="str">
        <f>IF(AND(E15="OK",engine.cfg!$D195),IF(AND(engine.cfg!$D196,E4&gt;'Inlet pressure loses'!$D10),('Inlet pressure loses'!$D11*E4^2+'Inlet pressure loses'!$D12*E4+'Inlet pressure loses'!$D13)/'Inlet pressure loses'!$D14,IF(E4&gt;='Inlet pressure loses'!$D7,1+'Inlet pressure loses'!$D8*(E4-'Inlet pressure loses'!$D7)^'Inlet pressure loses'!$D9,1)),"N/A")</f>
        <v>N/A</v>
      </c>
      <c r="F61" s="50" t="str">
        <f>IF(AND(F15="OK",engine.cfg!$D195),IF(AND(engine.cfg!$D196,F4&gt;'Inlet pressure loses'!$D10),('Inlet pressure loses'!$D11*F4^2+'Inlet pressure loses'!$D12*F4+'Inlet pressure loses'!$D13)/'Inlet pressure loses'!$D14,IF(F4&gt;='Inlet pressure loses'!$D7,1+'Inlet pressure loses'!$D8*(F4-'Inlet pressure loses'!$D7)^'Inlet pressure loses'!$D9,1)),"N/A")</f>
        <v>N/A</v>
      </c>
      <c r="G61" s="50" t="str">
        <f>IF(AND(G15="OK",engine.cfg!$D195),IF(AND(engine.cfg!$D196,G4&gt;'Inlet pressure loses'!$D10),('Inlet pressure loses'!$D11*G4^2+'Inlet pressure loses'!$D12*G4+'Inlet pressure loses'!$D13)/'Inlet pressure loses'!$D14,IF(G4&gt;='Inlet pressure loses'!$D7,1+'Inlet pressure loses'!$D8*(G4-'Inlet pressure loses'!$D7)^'Inlet pressure loses'!$D9,1)),"N/A")</f>
        <v>N/A</v>
      </c>
      <c r="H61" s="50" t="str">
        <f>IF(AND(H15="OK",engine.cfg!$D195),IF(AND(engine.cfg!$D196,H4&gt;'Inlet pressure loses'!$D10),('Inlet pressure loses'!$D11*H4^2+'Inlet pressure loses'!$D12*H4+'Inlet pressure loses'!$D13)/'Inlet pressure loses'!$D14,IF(H4&gt;='Inlet pressure loses'!$D7,1+'Inlet pressure loses'!$D8*(H4-'Inlet pressure loses'!$D7)^'Inlet pressure loses'!$D9,1)),"N/A")</f>
        <v>N/A</v>
      </c>
      <c r="I61" s="50" t="str">
        <f>IF(AND(I15="OK",engine.cfg!$D195),IF(AND(engine.cfg!$D196,I4&gt;'Inlet pressure loses'!$D10),('Inlet pressure loses'!$D11*I4^2+'Inlet pressure loses'!$D12*I4+'Inlet pressure loses'!$D13)/'Inlet pressure loses'!$D14,IF(I4&gt;='Inlet pressure loses'!$D7,1+'Inlet pressure loses'!$D8*(I4-'Inlet pressure loses'!$D7)^'Inlet pressure loses'!$D9,1)),"N/A")</f>
        <v>N/A</v>
      </c>
      <c r="J61" s="50" t="str">
        <f>IF(AND(J15="OK",engine.cfg!$D195),IF(AND(engine.cfg!$D196,J4&gt;'Inlet pressure loses'!$D10),('Inlet pressure loses'!$D11*J4^2+'Inlet pressure loses'!$D12*J4+'Inlet pressure loses'!$D13)/'Inlet pressure loses'!$D14,IF(J4&gt;='Inlet pressure loses'!$D7,1+'Inlet pressure loses'!$D8*(J4-'Inlet pressure loses'!$D7)^'Inlet pressure loses'!$D9,1)),"N/A")</f>
        <v>N/A</v>
      </c>
      <c r="K61" s="50" t="str">
        <f>IF(AND(K15="OK",engine.cfg!$D195),IF(AND(engine.cfg!$D196,K4&gt;'Inlet pressure loses'!$D10),('Inlet pressure loses'!$D11*K4^2+'Inlet pressure loses'!$D12*K4+'Inlet pressure loses'!$D13)/'Inlet pressure loses'!$D14,IF(K4&gt;='Inlet pressure loses'!$D7,1+'Inlet pressure loses'!$D8*(K4-'Inlet pressure loses'!$D7)^'Inlet pressure loses'!$D9,1)),"N/A")</f>
        <v>N/A</v>
      </c>
      <c r="L61" s="50" t="str">
        <f>IF(AND(L15="OK",engine.cfg!$D195),IF(AND(engine.cfg!$D196,L4&gt;'Inlet pressure loses'!$D10),('Inlet pressure loses'!$D11*L4^2+'Inlet pressure loses'!$D12*L4+'Inlet pressure loses'!$D13)/'Inlet pressure loses'!$D14,IF(L4&gt;='Inlet pressure loses'!$D7,1+'Inlet pressure loses'!$D8*(L4-'Inlet pressure loses'!$D7)^'Inlet pressure loses'!$D9,1)),"N/A")</f>
        <v>N/A</v>
      </c>
      <c r="M61" s="50" t="str">
        <f>IF(AND(M15="OK",engine.cfg!$D195),IF(AND(engine.cfg!$D196,M4&gt;'Inlet pressure loses'!$D10),('Inlet pressure loses'!$D11*M4^2+'Inlet pressure loses'!$D12*M4+'Inlet pressure loses'!$D13)/'Inlet pressure loses'!$D14,IF(M4&gt;='Inlet pressure loses'!$D7,1+'Inlet pressure loses'!$D8*(M4-'Inlet pressure loses'!$D7)^'Inlet pressure loses'!$D9,1)),"N/A")</f>
        <v>N/A</v>
      </c>
      <c r="N61" s="50" t="str">
        <f>IF(AND(N15="OK",engine.cfg!$D195),IF(AND(engine.cfg!$D196,N4&gt;'Inlet pressure loses'!$D10),('Inlet pressure loses'!$D11*N4^2+'Inlet pressure loses'!$D12*N4+'Inlet pressure loses'!$D13)/'Inlet pressure loses'!$D14,IF(N4&gt;='Inlet pressure loses'!$D7,1+'Inlet pressure loses'!$D8*(N4-'Inlet pressure loses'!$D7)^'Inlet pressure loses'!$D9,1)),"N/A")</f>
        <v>N/A</v>
      </c>
      <c r="O61" s="50" t="str">
        <f>IF(AND(O15="OK",engine.cfg!$D195),IF(AND(engine.cfg!$D196,O4&gt;'Inlet pressure loses'!$D10),('Inlet pressure loses'!$D11*O4^2+'Inlet pressure loses'!$D12*O4+'Inlet pressure loses'!$D13)/'Inlet pressure loses'!$D14,IF(O4&gt;='Inlet pressure loses'!$D7,1+'Inlet pressure loses'!$D8*(O4-'Inlet pressure loses'!$D7)^'Inlet pressure loses'!$D9,1)),"N/A")</f>
        <v>N/A</v>
      </c>
      <c r="P61" s="50" t="str">
        <f>IF(AND(P15="OK",engine.cfg!$D195),IF(AND(engine.cfg!$D196,P4&gt;'Inlet pressure loses'!$D10),('Inlet pressure loses'!$D11*P4^2+'Inlet pressure loses'!$D12*P4+'Inlet pressure loses'!$D13)/'Inlet pressure loses'!$D14,IF(P4&gt;='Inlet pressure loses'!$D7,1+'Inlet pressure loses'!$D8*(P4-'Inlet pressure loses'!$D7)^'Inlet pressure loses'!$D9,1)),"N/A")</f>
        <v>N/A</v>
      </c>
      <c r="Q61" s="50" t="str">
        <f>IF(AND(Q15="OK",engine.cfg!$D195),IF(AND(engine.cfg!$D196,Q4&gt;'Inlet pressure loses'!$D10),('Inlet pressure loses'!$D11*Q4^2+'Inlet pressure loses'!$D12*Q4+'Inlet pressure loses'!$D13)/'Inlet pressure loses'!$D14,IF(Q4&gt;='Inlet pressure loses'!$D7,1+'Inlet pressure loses'!$D8*(Q4-'Inlet pressure loses'!$D7)^'Inlet pressure loses'!$D9,1)),"N/A")</f>
        <v>N/A</v>
      </c>
      <c r="R61" s="50" t="str">
        <f>IF(AND(R15="OK",engine.cfg!$D195),IF(AND(engine.cfg!$D196,R4&gt;'Inlet pressure loses'!$D10),('Inlet pressure loses'!$D11*R4^2+'Inlet pressure loses'!$D12*R4+'Inlet pressure loses'!$D13)/'Inlet pressure loses'!$D14,IF(R4&gt;='Inlet pressure loses'!$D7,1+'Inlet pressure loses'!$D8*(R4-'Inlet pressure loses'!$D7)^'Inlet pressure loses'!$D9,1)),"N/A")</f>
        <v>N/A</v>
      </c>
      <c r="S61" s="50" t="str">
        <f>IF(AND(S15="OK",engine.cfg!$D195),IF(AND(engine.cfg!$D196,S4&gt;'Inlet pressure loses'!$D10),('Inlet pressure loses'!$D11*S4^2+'Inlet pressure loses'!$D12*S4+'Inlet pressure loses'!$D13)/'Inlet pressure loses'!$D14,IF(S4&gt;='Inlet pressure loses'!$D7,1+'Inlet pressure loses'!$D8*(S4-'Inlet pressure loses'!$D7)^'Inlet pressure loses'!$D9,1)),"N/A")</f>
        <v>N/A</v>
      </c>
      <c r="T61" s="50" t="str">
        <f>IF(AND(T15="OK",engine.cfg!$D195),IF(AND(engine.cfg!$D196,T4&gt;'Inlet pressure loses'!$D10),('Inlet pressure loses'!$D11*T4^2+'Inlet pressure loses'!$D12*T4+'Inlet pressure loses'!$D13)/'Inlet pressure loses'!$D14,IF(T4&gt;='Inlet pressure loses'!$D7,1+'Inlet pressure loses'!$D8*(T4-'Inlet pressure loses'!$D7)^'Inlet pressure loses'!$D9,1)),"N/A")</f>
        <v>N/A</v>
      </c>
      <c r="U61" s="50" t="str">
        <f>IF(AND(U15="OK",engine.cfg!$D195),IF(AND(engine.cfg!$D196,U4&gt;'Inlet pressure loses'!$D10),('Inlet pressure loses'!$D11*U4^2+'Inlet pressure loses'!$D12*U4+'Inlet pressure loses'!$D13)/'Inlet pressure loses'!$D14,IF(U4&gt;='Inlet pressure loses'!$D7,1+'Inlet pressure loses'!$D8*(U4-'Inlet pressure loses'!$D7)^'Inlet pressure loses'!$D9,1)),"N/A")</f>
        <v>N/A</v>
      </c>
      <c r="V61" s="50" t="str">
        <f>IF(AND(V15="OK",engine.cfg!$D195),IF(AND(engine.cfg!$D196,V4&gt;'Inlet pressure loses'!$D10),('Inlet pressure loses'!$D11*V4^2+'Inlet pressure loses'!$D12*V4+'Inlet pressure loses'!$D13)/'Inlet pressure loses'!$D14,IF(V4&gt;='Inlet pressure loses'!$D7,1+'Inlet pressure loses'!$D8*(V4-'Inlet pressure loses'!$D7)^'Inlet pressure loses'!$D9,1)),"N/A")</f>
        <v>N/A</v>
      </c>
      <c r="W61" s="50" t="str">
        <f>IF(AND(W15="OK",engine.cfg!$D195),IF(AND(engine.cfg!$D196,W4&gt;'Inlet pressure loses'!$D10),('Inlet pressure loses'!$D11*W4^2+'Inlet pressure loses'!$D12*W4+'Inlet pressure loses'!$D13)/'Inlet pressure loses'!$D14,IF(W4&gt;='Inlet pressure loses'!$D7,1+'Inlet pressure loses'!$D8*(W4-'Inlet pressure loses'!$D7)^'Inlet pressure loses'!$D9,1)),"N/A")</f>
        <v>N/A</v>
      </c>
    </row>
    <row r="62" spans="1:23" ht="15" customHeight="1" x14ac:dyDescent="0.25">
      <c r="A62" s="42" t="s">
        <v>148</v>
      </c>
      <c r="B62" s="56" t="s">
        <v>14</v>
      </c>
      <c r="C62" s="50">
        <f>IF(C15="OK",MAX(Constants!$P5,C53)*IF(engine.cfg!$D195,C60*C61,1)*(1+0.5*(Constants!$J4-1)*C57^2)^(Constants!$J4/(Constants!$J4-1)),"N/A")</f>
        <v>1.1862126380443982</v>
      </c>
      <c r="D62" s="50">
        <f>IF(D15="OK",MAX(Constants!$P5,D53)*IF(engine.cfg!$D195,D60*D61,1)*(1+0.5*(Constants!$J4-1)*D57^2)^(Constants!$J4/(Constants!$J4-1)),"N/A")</f>
        <v>0.9870301338884987</v>
      </c>
      <c r="E62" s="50">
        <f>IF(E15="OK",MAX(Constants!$P5,E53)*IF(engine.cfg!$D195,E60*E61,1)*(1+0.5*(Constants!$J4-1)*E57^2)^(Constants!$J4/(Constants!$J4-1)),"N/A")</f>
        <v>0.81591530221506381</v>
      </c>
      <c r="F62" s="50">
        <f>IF(F15="OK",MAX(Constants!$P5,F53)*IF(engine.cfg!$D195,F60*F61,1)*(1+0.5*(Constants!$J4-1)*F57^2)^(Constants!$J4/(Constants!$J4-1)),"N/A")</f>
        <v>0.66972032822158278</v>
      </c>
      <c r="G62" s="50">
        <f>IF(G15="OK",MAX(Constants!$P5,G53)*IF(engine.cfg!$D195,G60*G61,1)*(1+0.5*(Constants!$J4-1)*G57^2)^(Constants!$J4/(Constants!$J4-1)),"N/A")</f>
        <v>0.54555402333589109</v>
      </c>
      <c r="H62" s="50">
        <f>IF(H15="OK",MAX(Constants!$P5,H53)*IF(engine.cfg!$D195,H60*H61,1)*(1+0.5*(Constants!$J4-1)*H57^2)^(Constants!$J4/(Constants!$J4-1)),"N/A")</f>
        <v>0.44076922922428174</v>
      </c>
      <c r="I62" s="50">
        <f>IF(I15="OK",MAX(Constants!$P5,I53)*IF(engine.cfg!$D195,I60*I61,1)*(1+0.5*(Constants!$J4-1)*I57^2)^(Constants!$J4/(Constants!$J4-1)),"N/A")</f>
        <v>0.35295041864835214</v>
      </c>
      <c r="J62" s="50">
        <f>IF(J15="OK",MAX(Constants!$P5,J53)*IF(engine.cfg!$D195,J60*J61,1)*(1+0.5*(Constants!$J4-1)*J57^2)^(Constants!$J4/(Constants!$J4-1)),"N/A")</f>
        <v>0.27990149489078997</v>
      </c>
      <c r="K62" s="50">
        <f>IF(K15="OK",MAX(Constants!$P5,K53)*IF(engine.cfg!$D195,K60*K61,1)*(1+0.5*(Constants!$J4-1)*K57^2)^(Constants!$J4/(Constants!$J4-1)),"N/A")</f>
        <v>0.22036160960258933</v>
      </c>
      <c r="L62" s="50">
        <f>IF(L15="OK",MAX(Constants!$P5,L53)*IF(engine.cfg!$D195,L60*L61,1)*(1+0.5*(Constants!$J4-1)*L57^2)^(Constants!$J4/(Constants!$J4-1)),"N/A")</f>
        <v>0.27838407810440358</v>
      </c>
      <c r="M62" s="50">
        <f>IF(M15="OK",MAX(Constants!$P5,M53)*IF(engine.cfg!$D195,M60*M61,1)*(1+0.5*(Constants!$J4-1)*M57^2)^(Constants!$J4/(Constants!$J4-1)),"N/A")</f>
        <v>0.28465514586395513</v>
      </c>
      <c r="N62" s="50">
        <f>IF(N15="OK",MAX(Constants!$P5,N53)*IF(engine.cfg!$D195,N60*N61,1)*(1+0.5*(Constants!$J4-1)*N57^2)^(Constants!$J4/(Constants!$J4-1)),"N/A")</f>
        <v>0.29201563850744039</v>
      </c>
      <c r="O62" s="50">
        <f>IF(O15="OK",MAX(Constants!$P5,O53)*IF(engine.cfg!$D195,O60*O61,1)*(1+0.5*(Constants!$J4-1)*O57^2)^(Constants!$J4/(Constants!$J4-1)),"N/A")</f>
        <v>0.30052075104194609</v>
      </c>
      <c r="P62" s="50">
        <f>IF(P15="OK",MAX(Constants!$P5,P53)*IF(engine.cfg!$D195,P60*P61,1)*(1+0.5*(Constants!$J4-1)*P57^2)^(Constants!$J4/(Constants!$J4-1)),"N/A")</f>
        <v>0.31023423137580258</v>
      </c>
      <c r="Q62" s="50">
        <f>IF(Q15="OK",MAX(Constants!$P5,Q53)*IF(engine.cfg!$D195,Q60*Q61,1)*(1+0.5*(Constants!$J4-1)*Q57^2)^(Constants!$J4/(Constants!$J4-1)),"N/A")</f>
        <v>0.32122883643501421</v>
      </c>
      <c r="R62" s="50">
        <f>IF(R15="OK",MAX(Constants!$P5,R53)*IF(engine.cfg!$D195,R60*R61,1)*(1+0.5*(Constants!$J4-1)*R57^2)^(Constants!$J4/(Constants!$J4-1)),"N/A")</f>
        <v>0.33358684689311013</v>
      </c>
      <c r="S62" s="50">
        <f>IF(S15="OK",MAX(Constants!$P5,S53)*IF(engine.cfg!$D195,S60*S61,1)*(1+0.5*(Constants!$J4-1)*S57^2)^(Constants!$J4/(Constants!$J4-1)),"N/A")</f>
        <v>0.34740064211685578</v>
      </c>
      <c r="T62" s="50">
        <f>IF(T15="OK",MAX(Constants!$P5,T53)*IF(engine.cfg!$D195,T60*T61,1)*(1+0.5*(Constants!$J4-1)*T57^2)^(Constants!$J4/(Constants!$J4-1)),"N/A")</f>
        <v>0.36277333707486109</v>
      </c>
      <c r="U62" s="50">
        <f>IF(U15="OK",MAX(Constants!$P5,U53)*IF(engine.cfg!$D195,U60*U61,1)*(1+0.5*(Constants!$J4-1)*U57^2)^(Constants!$J4/(Constants!$J4-1)),"N/A")</f>
        <v>0.37981948309439495</v>
      </c>
      <c r="V62" s="50">
        <f>IF(V15="OK",MAX(Constants!$P5,V53)*IF(engine.cfg!$D195,V60*V61,1)*(1+0.5*(Constants!$J4-1)*V57^2)^(Constants!$J4/(Constants!$J4-1)),"N/A")</f>
        <v>0.39866583448347215</v>
      </c>
      <c r="W62" s="50">
        <f>IF(W15="OK",MAX(Constants!$P5,W53)*IF(engine.cfg!$D195,W60*W61,1)*(1+0.5*(Constants!$J4-1)*W57^2)^(Constants!$J4/(Constants!$J4-1)),"N/A")</f>
        <v>0.41945218316034399</v>
      </c>
    </row>
    <row r="63" spans="1:23" ht="15" customHeight="1" x14ac:dyDescent="0.25">
      <c r="A63" s="212" t="s">
        <v>309</v>
      </c>
      <c r="B63" s="21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</row>
    <row r="64" spans="1:23" ht="15" customHeight="1" x14ac:dyDescent="0.25">
      <c r="A64" s="42" t="s">
        <v>160</v>
      </c>
      <c r="B64" s="56" t="s">
        <v>42</v>
      </c>
      <c r="C64" s="50">
        <f>IF(C15="OK",IF(C5&gt;0,IF(AND(ABS(engine.cfg!$D214)&gt;0,engine.cfg!$D215&gt;0,engine.cfg!$D215&lt;1),IF(C5&lt;engine.cfg!$D215,C5/engine.cfg!$D215,1),C5),C5*Constants!$P16),"N/A")</f>
        <v>0.8</v>
      </c>
      <c r="D64" s="50">
        <f>IF(D15="OK",IF(D5&gt;0,IF(AND(ABS(engine.cfg!$D214)&gt;0,engine.cfg!$D215&gt;0,engine.cfg!$D215&lt;1),IF(D5&lt;engine.cfg!$D215,D5/engine.cfg!$D215,1),D5),D5*Constants!$P16),"N/A")</f>
        <v>0.8</v>
      </c>
      <c r="E64" s="50">
        <f>IF(E15="OK",IF(E5&gt;0,IF(AND(ABS(engine.cfg!$D214)&gt;0,engine.cfg!$D215&gt;0,engine.cfg!$D215&lt;1),IF(E5&lt;engine.cfg!$D215,E5/engine.cfg!$D215,1),E5),E5*Constants!$P16),"N/A")</f>
        <v>0.8</v>
      </c>
      <c r="F64" s="50">
        <f>IF(F15="OK",IF(F5&gt;0,IF(AND(ABS(engine.cfg!$D214)&gt;0,engine.cfg!$D215&gt;0,engine.cfg!$D215&lt;1),IF(F5&lt;engine.cfg!$D215,F5/engine.cfg!$D215,1),F5),F5*Constants!$P16),"N/A")</f>
        <v>0.8</v>
      </c>
      <c r="G64" s="50">
        <f>IF(G15="OK",IF(G5&gt;0,IF(AND(ABS(engine.cfg!$D214)&gt;0,engine.cfg!$D215&gt;0,engine.cfg!$D215&lt;1),IF(G5&lt;engine.cfg!$D215,G5/engine.cfg!$D215,1),G5),G5*Constants!$P16),"N/A")</f>
        <v>0.8</v>
      </c>
      <c r="H64" s="50">
        <f>IF(H15="OK",IF(H5&gt;0,IF(AND(ABS(engine.cfg!$D214)&gt;0,engine.cfg!$D215&gt;0,engine.cfg!$D215&lt;1),IF(H5&lt;engine.cfg!$D215,H5/engine.cfg!$D215,1),H5),H5*Constants!$P16),"N/A")</f>
        <v>0.8</v>
      </c>
      <c r="I64" s="50">
        <f>IF(I15="OK",IF(I5&gt;0,IF(AND(ABS(engine.cfg!$D214)&gt;0,engine.cfg!$D215&gt;0,engine.cfg!$D215&lt;1),IF(I5&lt;engine.cfg!$D215,I5/engine.cfg!$D215,1),I5),I5*Constants!$P16),"N/A")</f>
        <v>0.8</v>
      </c>
      <c r="J64" s="50">
        <f>IF(J15="OK",IF(J5&gt;0,IF(AND(ABS(engine.cfg!$D214)&gt;0,engine.cfg!$D215&gt;0,engine.cfg!$D215&lt;1),IF(J5&lt;engine.cfg!$D215,J5/engine.cfg!$D215,1),J5),J5*Constants!$P16),"N/A")</f>
        <v>0.8</v>
      </c>
      <c r="K64" s="50">
        <f>IF(K15="OK",IF(K5&gt;0,IF(AND(ABS(engine.cfg!$D214)&gt;0,engine.cfg!$D215&gt;0,engine.cfg!$D215&lt;1),IF(K5&lt;engine.cfg!$D215,K5/engine.cfg!$D215,1),K5),K5*Constants!$P16),"N/A")</f>
        <v>0.8</v>
      </c>
      <c r="L64" s="50">
        <f>IF(L15="OK",IF(L5&gt;0,IF(AND(ABS(engine.cfg!$D214)&gt;0,engine.cfg!$D215&gt;0,engine.cfg!$D215&lt;1),IF(L5&lt;engine.cfg!$D215,L5/engine.cfg!$D215,1),L5),L5*Constants!$P16),"N/A")</f>
        <v>1</v>
      </c>
      <c r="M64" s="50">
        <f>IF(M15="OK",IF(M5&gt;0,IF(AND(ABS(engine.cfg!$D214)&gt;0,engine.cfg!$D215&gt;0,engine.cfg!$D215&lt;1),IF(M5&lt;engine.cfg!$D215,M5/engine.cfg!$D215,1),M5),M5*Constants!$P16),"N/A")</f>
        <v>1</v>
      </c>
      <c r="N64" s="50">
        <f>IF(N15="OK",IF(N5&gt;0,IF(AND(ABS(engine.cfg!$D214)&gt;0,engine.cfg!$D215&gt;0,engine.cfg!$D215&lt;1),IF(N5&lt;engine.cfg!$D215,N5/engine.cfg!$D215,1),N5),N5*Constants!$P16),"N/A")</f>
        <v>1</v>
      </c>
      <c r="O64" s="50">
        <f>IF(O15="OK",IF(O5&gt;0,IF(AND(ABS(engine.cfg!$D214)&gt;0,engine.cfg!$D215&gt;0,engine.cfg!$D215&lt;1),IF(O5&lt;engine.cfg!$D215,O5/engine.cfg!$D215,1),O5),O5*Constants!$P16),"N/A")</f>
        <v>1</v>
      </c>
      <c r="P64" s="50">
        <f>IF(P15="OK",IF(P5&gt;0,IF(AND(ABS(engine.cfg!$D214)&gt;0,engine.cfg!$D215&gt;0,engine.cfg!$D215&lt;1),IF(P5&lt;engine.cfg!$D215,P5/engine.cfg!$D215,1),P5),P5*Constants!$P16),"N/A")</f>
        <v>1</v>
      </c>
      <c r="Q64" s="50">
        <f>IF(Q15="OK",IF(Q5&gt;0,IF(AND(ABS(engine.cfg!$D214)&gt;0,engine.cfg!$D215&gt;0,engine.cfg!$D215&lt;1),IF(Q5&lt;engine.cfg!$D215,Q5/engine.cfg!$D215,1),Q5),Q5*Constants!$P16),"N/A")</f>
        <v>1</v>
      </c>
      <c r="R64" s="50">
        <f>IF(R15="OK",IF(R5&gt;0,IF(AND(ABS(engine.cfg!$D214)&gt;0,engine.cfg!$D215&gt;0,engine.cfg!$D215&lt;1),IF(R5&lt;engine.cfg!$D215,R5/engine.cfg!$D215,1),R5),R5*Constants!$P16),"N/A")</f>
        <v>1</v>
      </c>
      <c r="S64" s="50">
        <f>IF(S15="OK",IF(S5&gt;0,IF(AND(ABS(engine.cfg!$D214)&gt;0,engine.cfg!$D215&gt;0,engine.cfg!$D215&lt;1),IF(S5&lt;engine.cfg!$D215,S5/engine.cfg!$D215,1),S5),S5*Constants!$P16),"N/A")</f>
        <v>1</v>
      </c>
      <c r="T64" s="50">
        <f>IF(T15="OK",IF(T5&gt;0,IF(AND(ABS(engine.cfg!$D214)&gt;0,engine.cfg!$D215&gt;0,engine.cfg!$D215&lt;1),IF(T5&lt;engine.cfg!$D215,T5/engine.cfg!$D215,1),T5),T5*Constants!$P16),"N/A")</f>
        <v>1</v>
      </c>
      <c r="U64" s="50">
        <f>IF(U15="OK",IF(U5&gt;0,IF(AND(ABS(engine.cfg!$D214)&gt;0,engine.cfg!$D215&gt;0,engine.cfg!$D215&lt;1),IF(U5&lt;engine.cfg!$D215,U5/engine.cfg!$D215,1),U5),U5*Constants!$P16),"N/A")</f>
        <v>1</v>
      </c>
      <c r="V64" s="50">
        <f>IF(V15="OK",IF(V5&gt;0,IF(AND(ABS(engine.cfg!$D214)&gt;0,engine.cfg!$D215&gt;0,engine.cfg!$D215&lt;1),IF(V5&lt;engine.cfg!$D215,V5/engine.cfg!$D215,1),V5),V5*Constants!$P16),"N/A")</f>
        <v>1</v>
      </c>
      <c r="W64" s="50">
        <f>IF(W15="OK",IF(W5&gt;0,IF(AND(ABS(engine.cfg!$D214)&gt;0,engine.cfg!$D215&gt;0,engine.cfg!$D215&lt;1),IF(W5&lt;engine.cfg!$D215,W5/engine.cfg!$D215,1),W5),W5*Constants!$P16),"N/A")</f>
        <v>1</v>
      </c>
    </row>
    <row r="65" spans="1:23" ht="15" customHeight="1" x14ac:dyDescent="0.25">
      <c r="A65" s="42" t="s">
        <v>162</v>
      </c>
      <c r="B65" s="56" t="s">
        <v>163</v>
      </c>
      <c r="C65" s="3" t="str">
        <f>IF(C15="OK",IF(AND(ABS(engine.cfg!$D214)&gt;0,engine.cfg!$D215&gt;0,engine.cfg!$D215&lt;1),INT(ABS(engine.cfg!$D214*MIN(((C5+Constants!$P30)-engine.cfg!$D215)/(1-engine.cfg!$D215),1))),"N/A"),"N/A")</f>
        <v>N/A</v>
      </c>
      <c r="D65" s="3" t="str">
        <f>IF(D15="OK",IF(AND(ABS(engine.cfg!$D214)&gt;0,engine.cfg!$D215&gt;0,engine.cfg!$D215&lt;1),INT(ABS(engine.cfg!$D214*MIN(((D5+Constants!$P30)-engine.cfg!$D215)/(1-engine.cfg!$D215),1))),"N/A"),"N/A")</f>
        <v>N/A</v>
      </c>
      <c r="E65" s="3" t="str">
        <f>IF(E15="OK",IF(AND(ABS(engine.cfg!$D214)&gt;0,engine.cfg!$D215&gt;0,engine.cfg!$D215&lt;1),INT(ABS(engine.cfg!$D214*MIN(((E5+Constants!$P30)-engine.cfg!$D215)/(1-engine.cfg!$D215),1))),"N/A"),"N/A")</f>
        <v>N/A</v>
      </c>
      <c r="F65" s="3" t="str">
        <f>IF(F15="OK",IF(AND(ABS(engine.cfg!$D214)&gt;0,engine.cfg!$D215&gt;0,engine.cfg!$D215&lt;1),INT(ABS(engine.cfg!$D214*MIN(((F5+Constants!$P30)-engine.cfg!$D215)/(1-engine.cfg!$D215),1))),"N/A"),"N/A")</f>
        <v>N/A</v>
      </c>
      <c r="G65" s="3" t="str">
        <f>IF(G15="OK",IF(AND(ABS(engine.cfg!$D214)&gt;0,engine.cfg!$D215&gt;0,engine.cfg!$D215&lt;1),INT(ABS(engine.cfg!$D214*MIN(((G5+Constants!$P30)-engine.cfg!$D215)/(1-engine.cfg!$D215),1))),"N/A"),"N/A")</f>
        <v>N/A</v>
      </c>
      <c r="H65" s="3" t="str">
        <f>IF(H15="OK",IF(AND(ABS(engine.cfg!$D214)&gt;0,engine.cfg!$D215&gt;0,engine.cfg!$D215&lt;1),INT(ABS(engine.cfg!$D214*MIN(((H5+Constants!$P30)-engine.cfg!$D215)/(1-engine.cfg!$D215),1))),"N/A"),"N/A")</f>
        <v>N/A</v>
      </c>
      <c r="I65" s="3" t="str">
        <f>IF(I15="OK",IF(AND(ABS(engine.cfg!$D214)&gt;0,engine.cfg!$D215&gt;0,engine.cfg!$D215&lt;1),INT(ABS(engine.cfg!$D214*MIN(((I5+Constants!$P30)-engine.cfg!$D215)/(1-engine.cfg!$D215),1))),"N/A"),"N/A")</f>
        <v>N/A</v>
      </c>
      <c r="J65" s="3" t="str">
        <f>IF(J15="OK",IF(AND(ABS(engine.cfg!$D214)&gt;0,engine.cfg!$D215&gt;0,engine.cfg!$D215&lt;1),INT(ABS(engine.cfg!$D214*MIN(((J5+Constants!$P30)-engine.cfg!$D215)/(1-engine.cfg!$D215),1))),"N/A"),"N/A")</f>
        <v>N/A</v>
      </c>
      <c r="K65" s="3" t="str">
        <f>IF(K15="OK",IF(AND(ABS(engine.cfg!$D214)&gt;0,engine.cfg!$D215&gt;0,engine.cfg!$D215&lt;1),INT(ABS(engine.cfg!$D214*MIN(((K5+Constants!$P30)-engine.cfg!$D215)/(1-engine.cfg!$D215),1))),"N/A"),"N/A")</f>
        <v>N/A</v>
      </c>
      <c r="L65" s="3" t="str">
        <f>IF(L15="OK",IF(AND(ABS(engine.cfg!$D214)&gt;0,engine.cfg!$D215&gt;0,engine.cfg!$D215&lt;1),INT(ABS(engine.cfg!$D214*MIN(((L5+Constants!$P30)-engine.cfg!$D215)/(1-engine.cfg!$D215),1))),"N/A"),"N/A")</f>
        <v>N/A</v>
      </c>
      <c r="M65" s="3" t="str">
        <f>IF(M15="OK",IF(AND(ABS(engine.cfg!$D214)&gt;0,engine.cfg!$D215&gt;0,engine.cfg!$D215&lt;1),INT(ABS(engine.cfg!$D214*MIN(((M5+Constants!$P30)-engine.cfg!$D215)/(1-engine.cfg!$D215),1))),"N/A"),"N/A")</f>
        <v>N/A</v>
      </c>
      <c r="N65" s="3" t="str">
        <f>IF(N15="OK",IF(AND(ABS(engine.cfg!$D214)&gt;0,engine.cfg!$D215&gt;0,engine.cfg!$D215&lt;1),INT(ABS(engine.cfg!$D214*MIN(((N5+Constants!$P30)-engine.cfg!$D215)/(1-engine.cfg!$D215),1))),"N/A"),"N/A")</f>
        <v>N/A</v>
      </c>
      <c r="O65" s="3" t="str">
        <f>IF(O15="OK",IF(AND(ABS(engine.cfg!$D214)&gt;0,engine.cfg!$D215&gt;0,engine.cfg!$D215&lt;1),INT(ABS(engine.cfg!$D214*MIN(((O5+Constants!$P30)-engine.cfg!$D215)/(1-engine.cfg!$D215),1))),"N/A"),"N/A")</f>
        <v>N/A</v>
      </c>
      <c r="P65" s="3" t="str">
        <f>IF(P15="OK",IF(AND(ABS(engine.cfg!$D214)&gt;0,engine.cfg!$D215&gt;0,engine.cfg!$D215&lt;1),INT(ABS(engine.cfg!$D214*MIN(((P5+Constants!$P30)-engine.cfg!$D215)/(1-engine.cfg!$D215),1))),"N/A"),"N/A")</f>
        <v>N/A</v>
      </c>
      <c r="Q65" s="3" t="str">
        <f>IF(Q15="OK",IF(AND(ABS(engine.cfg!$D214)&gt;0,engine.cfg!$D215&gt;0,engine.cfg!$D215&lt;1),INT(ABS(engine.cfg!$D214*MIN(((Q5+Constants!$P30)-engine.cfg!$D215)/(1-engine.cfg!$D215),1))),"N/A"),"N/A")</f>
        <v>N/A</v>
      </c>
      <c r="R65" s="3" t="str">
        <f>IF(R15="OK",IF(AND(ABS(engine.cfg!$D214)&gt;0,engine.cfg!$D215&gt;0,engine.cfg!$D215&lt;1),INT(ABS(engine.cfg!$D214*MIN(((R5+Constants!$P30)-engine.cfg!$D215)/(1-engine.cfg!$D215),1))),"N/A"),"N/A")</f>
        <v>N/A</v>
      </c>
      <c r="S65" s="3" t="str">
        <f>IF(S15="OK",IF(AND(ABS(engine.cfg!$D214)&gt;0,engine.cfg!$D215&gt;0,engine.cfg!$D215&lt;1),INT(ABS(engine.cfg!$D214*MIN(((S5+Constants!$P30)-engine.cfg!$D215)/(1-engine.cfg!$D215),1))),"N/A"),"N/A")</f>
        <v>N/A</v>
      </c>
      <c r="T65" s="3" t="str">
        <f>IF(T15="OK",IF(AND(ABS(engine.cfg!$D214)&gt;0,engine.cfg!$D215&gt;0,engine.cfg!$D215&lt;1),INT(ABS(engine.cfg!$D214*MIN(((T5+Constants!$P30)-engine.cfg!$D215)/(1-engine.cfg!$D215),1))),"N/A"),"N/A")</f>
        <v>N/A</v>
      </c>
      <c r="U65" s="3" t="str">
        <f>IF(U15="OK",IF(AND(ABS(engine.cfg!$D214)&gt;0,engine.cfg!$D215&gt;0,engine.cfg!$D215&lt;1),INT(ABS(engine.cfg!$D214*MIN(((U5+Constants!$P30)-engine.cfg!$D215)/(1-engine.cfg!$D215),1))),"N/A"),"N/A")</f>
        <v>N/A</v>
      </c>
      <c r="V65" s="3" t="str">
        <f>IF(V15="OK",IF(AND(ABS(engine.cfg!$D214)&gt;0,engine.cfg!$D215&gt;0,engine.cfg!$D215&lt;1),INT(ABS(engine.cfg!$D214*MIN(((V5+Constants!$P30)-engine.cfg!$D215)/(1-engine.cfg!$D215),1))),"N/A"),"N/A")</f>
        <v>N/A</v>
      </c>
      <c r="W65" s="3" t="str">
        <f>IF(W15="OK",IF(AND(ABS(engine.cfg!$D214)&gt;0,engine.cfg!$D215&gt;0,engine.cfg!$D215&lt;1),INT(ABS(engine.cfg!$D214*MIN(((W5+Constants!$P30)-engine.cfg!$D215)/(1-engine.cfg!$D215),1))),"N/A"),"N/A")</f>
        <v>N/A</v>
      </c>
    </row>
    <row r="66" spans="1:23" ht="15" hidden="1" customHeight="1" x14ac:dyDescent="0.25">
      <c r="A66" s="42" t="s">
        <v>164</v>
      </c>
      <c r="B66" s="42" t="s">
        <v>35</v>
      </c>
      <c r="C66" s="51">
        <f>IF(C7,engine.cfg!D70,engine.cfg!D69)</f>
        <v>19.5</v>
      </c>
    </row>
    <row r="67" spans="1:23" ht="15" customHeight="1" x14ac:dyDescent="0.25">
      <c r="A67" s="55" t="s">
        <v>61</v>
      </c>
      <c r="B67" s="56" t="s">
        <v>35</v>
      </c>
      <c r="C67" s="49" t="str" cm="1">
        <f t="array" ref="C67">IF(AND(C15="OK",engine.cfg!$D7&gt;0.5),INDEX(engine.cfg!$E11:$M18,MIN(MATCH(MAX(engine.cfg!$D11,C64),engine.cfg!$D11:$D18),ROWS(engine.cfg!$D11:$D18)-1),MIN(MATCH(MAX(engine.cfg!$E10,IF(C53&gt;0,1/C53,0)),engine.cfg!$E10:$M10),COLUMNS(engine.cfg!$E10:$M10)-1))+(INDEX(engine.cfg!$E11:$M18,MIN(MATCH(MAX(engine.cfg!$D11,C64),engine.cfg!$D11:$D18),ROWS(engine.cfg!$D11:$D18)-1)+1,MIN(MATCH(MAX(engine.cfg!$E10,IF(C53&gt;0,1/C53,0)),engine.cfg!$E10:$M10),COLUMNS(engine.cfg!$E10:$M10)-1))-INDEX(engine.cfg!$E11:$M18,MIN(MATCH(MAX(engine.cfg!$D11,C64),engine.cfg!$D11:$D18),ROWS(engine.cfg!$D11:$D18)-1),MIN(MATCH(MAX(engine.cfg!$E10,IF(C53&gt;0,1/C53,0)),engine.cfg!$E10:$M10),COLUMNS(engine.cfg!$E10:$M10)-1)))*IF(C64&lt;=INDEX(engine.cfg!$D11:$D18,MIN(MATCH(MAX(engine.cfg!$D11,C64),engine.cfg!$D11:$D18),ROWS(engine.cfg!$D11:$D18)-1)),0,IF(C64&gt;=INDEX(engine.cfg!$D11:$D18,MIN(MATCH(MAX(engine.cfg!$D11,C64),engine.cfg!$D11:$D18),ROWS(engine.cfg!$D11:$D18)-1)+1),1,(C64-INDEX(engine.cfg!$D11:$D18,MIN(MATCH(MAX(engine.cfg!$D11,C64),engine.cfg!$D11:$D18),ROWS(engine.cfg!$D11:$D18)-1)))/(INDEX(engine.cfg!$D11:$D18,MIN(MATCH(MAX(engine.cfg!$D11,C64),engine.cfg!$D11:$D18),ROWS(engine.cfg!$D11:$D18)-1)+1)-INDEX(engine.cfg!$D11:$D18,MIN(MATCH(MAX(engine.cfg!$D11,C64),engine.cfg!$D11:$D18),ROWS(engine.cfg!$D11:$D18)-1)))))+(INDEX(engine.cfg!$E11:$M18,MIN(MATCH(MAX(engine.cfg!$D11,C64),engine.cfg!$D11:$D18),ROWS(engine.cfg!$D11:$D18)-1),MIN(MATCH(MAX(engine.cfg!$E10,IF(C53&gt;0,1/C53,0)),engine.cfg!$E10:$M10),COLUMNS(engine.cfg!$E10:$M10)-1)+1)+(INDEX(engine.cfg!$E11:$M18,MIN(MATCH(MAX(engine.cfg!$D11,C64),engine.cfg!$D11:$D18),ROWS(engine.cfg!$D11:$D18)-1)+1,MIN(MATCH(MAX(engine.cfg!$E10,IF(C53&gt;0,1/C53,0)),engine.cfg!$E10:$M10),COLUMNS(engine.cfg!$E10:$M10)-1)+1)-INDEX(engine.cfg!$E11:$M18,MIN(MATCH(MAX(engine.cfg!$D11,C64),engine.cfg!$D11:$D18),ROWS(engine.cfg!$D11:$D18)-1),MIN(MATCH(MAX(engine.cfg!$E10,IF(C53&gt;0,1/C53,0)),engine.cfg!$E10:$M10),COLUMNS(engine.cfg!$E10:$M10)-1)+1))*IF(C64&lt;=INDEX(engine.cfg!$D11:$D18,MIN(MATCH(MAX(engine.cfg!$D11,C64),engine.cfg!$D11:$D18),ROWS(engine.cfg!$D11:$D18)-1)),0,IF(C64&gt;=INDEX(engine.cfg!$D11:$D18,MIN(MATCH(MAX(engine.cfg!$D11,C64),engine.cfg!$D11:$D18),ROWS(engine.cfg!$D11:$D18)-1)+1),1,(C64-INDEX(engine.cfg!$D11:$D18,MIN(MATCH(MAX(engine.cfg!$D11,C64),engine.cfg!$D11:$D18),ROWS(engine.cfg!$D11:$D18)-1)))/(INDEX(engine.cfg!$D11:$D18,MIN(MATCH(MAX(engine.cfg!$D11,C64),engine.cfg!$D11:$D18),ROWS(engine.cfg!$D11:$D18)-1)+1)-INDEX(engine.cfg!$D11:$D18,MIN(MATCH(MAX(engine.cfg!$D11,C64),engine.cfg!$D11:$D18),ROWS(engine.cfg!$D11:$D18)-1)))))-(INDEX(engine.cfg!$E11:$M18,MIN(MATCH(MAX(engine.cfg!$D11,C64),engine.cfg!$D11:$D18),ROWS(engine.cfg!$D11:$D18)-1),MIN(MATCH(MAX(engine.cfg!$E10,IF(C53&gt;0,1/C53,0)),engine.cfg!$E10:$M10),COLUMNS(engine.cfg!$E10:$M10)-1))+(INDEX(engine.cfg!$E11:$M18,MIN(MATCH(MAX(engine.cfg!$D11,C64),engine.cfg!$D11:$D18),ROWS(engine.cfg!$D11:$D18)-1)+1,MIN(MATCH(MAX(engine.cfg!$E10,IF(C53&gt;0,1/C53,0)),engine.cfg!$E10:$M10),COLUMNS(engine.cfg!$E10:$M10)-1))-INDEX(engine.cfg!$E11:$M18,MIN(MATCH(MAX(engine.cfg!$D11,C64),engine.cfg!$D11:$D18),ROWS(engine.cfg!$D11:$D18)-1),MIN(MATCH(MAX(engine.cfg!$E10,IF(C53&gt;0,1/C53,0)),engine.cfg!$E10:$M10),COLUMNS(engine.cfg!$E10:$M10)-1)))*IF(C64&lt;=INDEX(engine.cfg!$D11:$D18,MIN(MATCH(MAX(engine.cfg!$D11,C64),engine.cfg!$D11:$D18),ROWS(engine.cfg!$D11:$D18)-1)),0,IF(C64&gt;=INDEX(engine.cfg!$D11:$D18,MIN(MATCH(MAX(engine.cfg!$D11,C64),engine.cfg!$D11:$D18),ROWS(engine.cfg!$D11:$D18)-1)+1),1,(C64-INDEX(engine.cfg!$D11:$D18,MIN(MATCH(MAX(engine.cfg!$D11,C64),engine.cfg!$D11:$D18),ROWS(engine.cfg!$D11:$D18)-1)))/(INDEX(engine.cfg!$D11:$D18,MIN(MATCH(MAX(engine.cfg!$D11,C64),engine.cfg!$D11:$D18),ROWS(engine.cfg!$D11:$D18)-1)+1)-INDEX(engine.cfg!$D11:$D18,MIN(MATCH(MAX(engine.cfg!$D11,C64),engine.cfg!$D11:$D18),ROWS(engine.cfg!$D11:$D18)-1)))))))*IF(IF(C53&gt;0,1/C53,0)&lt;=INDEX(engine.cfg!$E10:$M10,MIN(MATCH(MAX(engine.cfg!$E10,IF(C53&gt;0,1/C53,0)),engine.cfg!$E10:$M10),COLUMNS(engine.cfg!$E10:$M10)-1)),0,IF(IF(C53&gt;0,1/C53,0)&gt;=INDEX(engine.cfg!$E10:$M10,MIN(MATCH(MAX(engine.cfg!$E10,IF(C53&gt;0,1/C53,0)),engine.cfg!$E10:$M10),COLUMNS(engine.cfg!$E10:$M10)-1)+1),1,(IF(C53&gt;0,1/C53,0)-INDEX(engine.cfg!$E10:$M10,MIN(MATCH(MAX(engine.cfg!$E10,IF(C53&gt;0,1/C53,0)),engine.cfg!$E10:$M10),COLUMNS(engine.cfg!$E10:$M10)-1)))/(INDEX(engine.cfg!$E10:$M10,MIN(MATCH(MAX(engine.cfg!$E10,IF(C53&gt;0,1/C53,0)),engine.cfg!$E10:$M10),COLUMNS(engine.cfg!$E10:$M10)-1)+1)-INDEX(engine.cfg!$E10:$M10,MIN(MATCH(MAX(engine.cfg!$E10,IF(C53&gt;0,1/C53,0)),engine.cfg!$E10:$M10),COLUMNS(engine.cfg!$E10:$M10)-1))))),"N/A")</f>
        <v>N/A</v>
      </c>
      <c r="D67" s="49" t="str" cm="1">
        <f t="array" ref="D67">IF(AND(D15="OK",engine.cfg!$D7&gt;0.5),INDEX(engine.cfg!$E11:$M18,MIN(MATCH(MAX(engine.cfg!$D11,D64),engine.cfg!$D11:$D18),ROWS(engine.cfg!$D11:$D18)-1),MIN(MATCH(MAX(engine.cfg!$E10,IF(D53&gt;0,1/D53,0)),engine.cfg!$E10:$M10),COLUMNS(engine.cfg!$E10:$M10)-1))+(INDEX(engine.cfg!$E11:$M18,MIN(MATCH(MAX(engine.cfg!$D11,D64),engine.cfg!$D11:$D18),ROWS(engine.cfg!$D11:$D18)-1)+1,MIN(MATCH(MAX(engine.cfg!$E10,IF(D53&gt;0,1/D53,0)),engine.cfg!$E10:$M10),COLUMNS(engine.cfg!$E10:$M10)-1))-INDEX(engine.cfg!$E11:$M18,MIN(MATCH(MAX(engine.cfg!$D11,D64),engine.cfg!$D11:$D18),ROWS(engine.cfg!$D11:$D18)-1),MIN(MATCH(MAX(engine.cfg!$E10,IF(D53&gt;0,1/D53,0)),engine.cfg!$E10:$M10),COLUMNS(engine.cfg!$E10:$M10)-1)))*IF(D64&lt;=INDEX(engine.cfg!$D11:$D18,MIN(MATCH(MAX(engine.cfg!$D11,D64),engine.cfg!$D11:$D18),ROWS(engine.cfg!$D11:$D18)-1)),0,IF(D64&gt;=INDEX(engine.cfg!$D11:$D18,MIN(MATCH(MAX(engine.cfg!$D11,D64),engine.cfg!$D11:$D18),ROWS(engine.cfg!$D11:$D18)-1)+1),1,(D64-INDEX(engine.cfg!$D11:$D18,MIN(MATCH(MAX(engine.cfg!$D11,D64),engine.cfg!$D11:$D18),ROWS(engine.cfg!$D11:$D18)-1)))/(INDEX(engine.cfg!$D11:$D18,MIN(MATCH(MAX(engine.cfg!$D11,D64),engine.cfg!$D11:$D18),ROWS(engine.cfg!$D11:$D18)-1)+1)-INDEX(engine.cfg!$D11:$D18,MIN(MATCH(MAX(engine.cfg!$D11,D64),engine.cfg!$D11:$D18),ROWS(engine.cfg!$D11:$D18)-1)))))+(INDEX(engine.cfg!$E11:$M18,MIN(MATCH(MAX(engine.cfg!$D11,D64),engine.cfg!$D11:$D18),ROWS(engine.cfg!$D11:$D18)-1),MIN(MATCH(MAX(engine.cfg!$E10,IF(D53&gt;0,1/D53,0)),engine.cfg!$E10:$M10),COLUMNS(engine.cfg!$E10:$M10)-1)+1)+(INDEX(engine.cfg!$E11:$M18,MIN(MATCH(MAX(engine.cfg!$D11,D64),engine.cfg!$D11:$D18),ROWS(engine.cfg!$D11:$D18)-1)+1,MIN(MATCH(MAX(engine.cfg!$E10,IF(D53&gt;0,1/D53,0)),engine.cfg!$E10:$M10),COLUMNS(engine.cfg!$E10:$M10)-1)+1)-INDEX(engine.cfg!$E11:$M18,MIN(MATCH(MAX(engine.cfg!$D11,D64),engine.cfg!$D11:$D18),ROWS(engine.cfg!$D11:$D18)-1),MIN(MATCH(MAX(engine.cfg!$E10,IF(D53&gt;0,1/D53,0)),engine.cfg!$E10:$M10),COLUMNS(engine.cfg!$E10:$M10)-1)+1))*IF(D64&lt;=INDEX(engine.cfg!$D11:$D18,MIN(MATCH(MAX(engine.cfg!$D11,D64),engine.cfg!$D11:$D18),ROWS(engine.cfg!$D11:$D18)-1)),0,IF(D64&gt;=INDEX(engine.cfg!$D11:$D18,MIN(MATCH(MAX(engine.cfg!$D11,D64),engine.cfg!$D11:$D18),ROWS(engine.cfg!$D11:$D18)-1)+1),1,(D64-INDEX(engine.cfg!$D11:$D18,MIN(MATCH(MAX(engine.cfg!$D11,D64),engine.cfg!$D11:$D18),ROWS(engine.cfg!$D11:$D18)-1)))/(INDEX(engine.cfg!$D11:$D18,MIN(MATCH(MAX(engine.cfg!$D11,D64),engine.cfg!$D11:$D18),ROWS(engine.cfg!$D11:$D18)-1)+1)-INDEX(engine.cfg!$D11:$D18,MIN(MATCH(MAX(engine.cfg!$D11,D64),engine.cfg!$D11:$D18),ROWS(engine.cfg!$D11:$D18)-1)))))-(INDEX(engine.cfg!$E11:$M18,MIN(MATCH(MAX(engine.cfg!$D11,D64),engine.cfg!$D11:$D18),ROWS(engine.cfg!$D11:$D18)-1),MIN(MATCH(MAX(engine.cfg!$E10,IF(D53&gt;0,1/D53,0)),engine.cfg!$E10:$M10),COLUMNS(engine.cfg!$E10:$M10)-1))+(INDEX(engine.cfg!$E11:$M18,MIN(MATCH(MAX(engine.cfg!$D11,D64),engine.cfg!$D11:$D18),ROWS(engine.cfg!$D11:$D18)-1)+1,MIN(MATCH(MAX(engine.cfg!$E10,IF(D53&gt;0,1/D53,0)),engine.cfg!$E10:$M10),COLUMNS(engine.cfg!$E10:$M10)-1))-INDEX(engine.cfg!$E11:$M18,MIN(MATCH(MAX(engine.cfg!$D11,D64),engine.cfg!$D11:$D18),ROWS(engine.cfg!$D11:$D18)-1),MIN(MATCH(MAX(engine.cfg!$E10,IF(D53&gt;0,1/D53,0)),engine.cfg!$E10:$M10),COLUMNS(engine.cfg!$E10:$M10)-1)))*IF(D64&lt;=INDEX(engine.cfg!$D11:$D18,MIN(MATCH(MAX(engine.cfg!$D11,D64),engine.cfg!$D11:$D18),ROWS(engine.cfg!$D11:$D18)-1)),0,IF(D64&gt;=INDEX(engine.cfg!$D11:$D18,MIN(MATCH(MAX(engine.cfg!$D11,D64),engine.cfg!$D11:$D18),ROWS(engine.cfg!$D11:$D18)-1)+1),1,(D64-INDEX(engine.cfg!$D11:$D18,MIN(MATCH(MAX(engine.cfg!$D11,D64),engine.cfg!$D11:$D18),ROWS(engine.cfg!$D11:$D18)-1)))/(INDEX(engine.cfg!$D11:$D18,MIN(MATCH(MAX(engine.cfg!$D11,D64),engine.cfg!$D11:$D18),ROWS(engine.cfg!$D11:$D18)-1)+1)-INDEX(engine.cfg!$D11:$D18,MIN(MATCH(MAX(engine.cfg!$D11,D64),engine.cfg!$D11:$D18),ROWS(engine.cfg!$D11:$D18)-1)))))))*IF(IF(D53&gt;0,1/D53,0)&lt;=INDEX(engine.cfg!$E10:$M10,MIN(MATCH(MAX(engine.cfg!$E10,IF(D53&gt;0,1/D53,0)),engine.cfg!$E10:$M10),COLUMNS(engine.cfg!$E10:$M10)-1)),0,IF(IF(D53&gt;0,1/D53,0)&gt;=INDEX(engine.cfg!$E10:$M10,MIN(MATCH(MAX(engine.cfg!$E10,IF(D53&gt;0,1/D53,0)),engine.cfg!$E10:$M10),COLUMNS(engine.cfg!$E10:$M10)-1)+1),1,(IF(D53&gt;0,1/D53,0)-INDEX(engine.cfg!$E10:$M10,MIN(MATCH(MAX(engine.cfg!$E10,IF(D53&gt;0,1/D53,0)),engine.cfg!$E10:$M10),COLUMNS(engine.cfg!$E10:$M10)-1)))/(INDEX(engine.cfg!$E10:$M10,MIN(MATCH(MAX(engine.cfg!$E10,IF(D53&gt;0,1/D53,0)),engine.cfg!$E10:$M10),COLUMNS(engine.cfg!$E10:$M10)-1)+1)-INDEX(engine.cfg!$E10:$M10,MIN(MATCH(MAX(engine.cfg!$E10,IF(D53&gt;0,1/D53,0)),engine.cfg!$E10:$M10),COLUMNS(engine.cfg!$E10:$M10)-1))))),"N/A")</f>
        <v>N/A</v>
      </c>
      <c r="E67" s="49" t="str" cm="1">
        <f t="array" ref="E67">IF(AND(E15="OK",engine.cfg!$D7&gt;0.5),INDEX(engine.cfg!$E11:$M18,MIN(MATCH(MAX(engine.cfg!$D11,E64),engine.cfg!$D11:$D18),ROWS(engine.cfg!$D11:$D18)-1),MIN(MATCH(MAX(engine.cfg!$E10,IF(E53&gt;0,1/E53,0)),engine.cfg!$E10:$M10),COLUMNS(engine.cfg!$E10:$M10)-1))+(INDEX(engine.cfg!$E11:$M18,MIN(MATCH(MAX(engine.cfg!$D11,E64),engine.cfg!$D11:$D18),ROWS(engine.cfg!$D11:$D18)-1)+1,MIN(MATCH(MAX(engine.cfg!$E10,IF(E53&gt;0,1/E53,0)),engine.cfg!$E10:$M10),COLUMNS(engine.cfg!$E10:$M10)-1))-INDEX(engine.cfg!$E11:$M18,MIN(MATCH(MAX(engine.cfg!$D11,E64),engine.cfg!$D11:$D18),ROWS(engine.cfg!$D11:$D18)-1),MIN(MATCH(MAX(engine.cfg!$E10,IF(E53&gt;0,1/E53,0)),engine.cfg!$E10:$M10),COLUMNS(engine.cfg!$E10:$M10)-1)))*IF(E64&lt;=INDEX(engine.cfg!$D11:$D18,MIN(MATCH(MAX(engine.cfg!$D11,E64),engine.cfg!$D11:$D18),ROWS(engine.cfg!$D11:$D18)-1)),0,IF(E64&gt;=INDEX(engine.cfg!$D11:$D18,MIN(MATCH(MAX(engine.cfg!$D11,E64),engine.cfg!$D11:$D18),ROWS(engine.cfg!$D11:$D18)-1)+1),1,(E64-INDEX(engine.cfg!$D11:$D18,MIN(MATCH(MAX(engine.cfg!$D11,E64),engine.cfg!$D11:$D18),ROWS(engine.cfg!$D11:$D18)-1)))/(INDEX(engine.cfg!$D11:$D18,MIN(MATCH(MAX(engine.cfg!$D11,E64),engine.cfg!$D11:$D18),ROWS(engine.cfg!$D11:$D18)-1)+1)-INDEX(engine.cfg!$D11:$D18,MIN(MATCH(MAX(engine.cfg!$D11,E64),engine.cfg!$D11:$D18),ROWS(engine.cfg!$D11:$D18)-1)))))+(INDEX(engine.cfg!$E11:$M18,MIN(MATCH(MAX(engine.cfg!$D11,E64),engine.cfg!$D11:$D18),ROWS(engine.cfg!$D11:$D18)-1),MIN(MATCH(MAX(engine.cfg!$E10,IF(E53&gt;0,1/E53,0)),engine.cfg!$E10:$M10),COLUMNS(engine.cfg!$E10:$M10)-1)+1)+(INDEX(engine.cfg!$E11:$M18,MIN(MATCH(MAX(engine.cfg!$D11,E64),engine.cfg!$D11:$D18),ROWS(engine.cfg!$D11:$D18)-1)+1,MIN(MATCH(MAX(engine.cfg!$E10,IF(E53&gt;0,1/E53,0)),engine.cfg!$E10:$M10),COLUMNS(engine.cfg!$E10:$M10)-1)+1)-INDEX(engine.cfg!$E11:$M18,MIN(MATCH(MAX(engine.cfg!$D11,E64),engine.cfg!$D11:$D18),ROWS(engine.cfg!$D11:$D18)-1),MIN(MATCH(MAX(engine.cfg!$E10,IF(E53&gt;0,1/E53,0)),engine.cfg!$E10:$M10),COLUMNS(engine.cfg!$E10:$M10)-1)+1))*IF(E64&lt;=INDEX(engine.cfg!$D11:$D18,MIN(MATCH(MAX(engine.cfg!$D11,E64),engine.cfg!$D11:$D18),ROWS(engine.cfg!$D11:$D18)-1)),0,IF(E64&gt;=INDEX(engine.cfg!$D11:$D18,MIN(MATCH(MAX(engine.cfg!$D11,E64),engine.cfg!$D11:$D18),ROWS(engine.cfg!$D11:$D18)-1)+1),1,(E64-INDEX(engine.cfg!$D11:$D18,MIN(MATCH(MAX(engine.cfg!$D11,E64),engine.cfg!$D11:$D18),ROWS(engine.cfg!$D11:$D18)-1)))/(INDEX(engine.cfg!$D11:$D18,MIN(MATCH(MAX(engine.cfg!$D11,E64),engine.cfg!$D11:$D18),ROWS(engine.cfg!$D11:$D18)-1)+1)-INDEX(engine.cfg!$D11:$D18,MIN(MATCH(MAX(engine.cfg!$D11,E64),engine.cfg!$D11:$D18),ROWS(engine.cfg!$D11:$D18)-1)))))-(INDEX(engine.cfg!$E11:$M18,MIN(MATCH(MAX(engine.cfg!$D11,E64),engine.cfg!$D11:$D18),ROWS(engine.cfg!$D11:$D18)-1),MIN(MATCH(MAX(engine.cfg!$E10,IF(E53&gt;0,1/E53,0)),engine.cfg!$E10:$M10),COLUMNS(engine.cfg!$E10:$M10)-1))+(INDEX(engine.cfg!$E11:$M18,MIN(MATCH(MAX(engine.cfg!$D11,E64),engine.cfg!$D11:$D18),ROWS(engine.cfg!$D11:$D18)-1)+1,MIN(MATCH(MAX(engine.cfg!$E10,IF(E53&gt;0,1/E53,0)),engine.cfg!$E10:$M10),COLUMNS(engine.cfg!$E10:$M10)-1))-INDEX(engine.cfg!$E11:$M18,MIN(MATCH(MAX(engine.cfg!$D11,E64),engine.cfg!$D11:$D18),ROWS(engine.cfg!$D11:$D18)-1),MIN(MATCH(MAX(engine.cfg!$E10,IF(E53&gt;0,1/E53,0)),engine.cfg!$E10:$M10),COLUMNS(engine.cfg!$E10:$M10)-1)))*IF(E64&lt;=INDEX(engine.cfg!$D11:$D18,MIN(MATCH(MAX(engine.cfg!$D11,E64),engine.cfg!$D11:$D18),ROWS(engine.cfg!$D11:$D18)-1)),0,IF(E64&gt;=INDEX(engine.cfg!$D11:$D18,MIN(MATCH(MAX(engine.cfg!$D11,E64),engine.cfg!$D11:$D18),ROWS(engine.cfg!$D11:$D18)-1)+1),1,(E64-INDEX(engine.cfg!$D11:$D18,MIN(MATCH(MAX(engine.cfg!$D11,E64),engine.cfg!$D11:$D18),ROWS(engine.cfg!$D11:$D18)-1)))/(INDEX(engine.cfg!$D11:$D18,MIN(MATCH(MAX(engine.cfg!$D11,E64),engine.cfg!$D11:$D18),ROWS(engine.cfg!$D11:$D18)-1)+1)-INDEX(engine.cfg!$D11:$D18,MIN(MATCH(MAX(engine.cfg!$D11,E64),engine.cfg!$D11:$D18),ROWS(engine.cfg!$D11:$D18)-1)))))))*IF(IF(E53&gt;0,1/E53,0)&lt;=INDEX(engine.cfg!$E10:$M10,MIN(MATCH(MAX(engine.cfg!$E10,IF(E53&gt;0,1/E53,0)),engine.cfg!$E10:$M10),COLUMNS(engine.cfg!$E10:$M10)-1)),0,IF(IF(E53&gt;0,1/E53,0)&gt;=INDEX(engine.cfg!$E10:$M10,MIN(MATCH(MAX(engine.cfg!$E10,IF(E53&gt;0,1/E53,0)),engine.cfg!$E10:$M10),COLUMNS(engine.cfg!$E10:$M10)-1)+1),1,(IF(E53&gt;0,1/E53,0)-INDEX(engine.cfg!$E10:$M10,MIN(MATCH(MAX(engine.cfg!$E10,IF(E53&gt;0,1/E53,0)),engine.cfg!$E10:$M10),COLUMNS(engine.cfg!$E10:$M10)-1)))/(INDEX(engine.cfg!$E10:$M10,MIN(MATCH(MAX(engine.cfg!$E10,IF(E53&gt;0,1/E53,0)),engine.cfg!$E10:$M10),COLUMNS(engine.cfg!$E10:$M10)-1)+1)-INDEX(engine.cfg!$E10:$M10,MIN(MATCH(MAX(engine.cfg!$E10,IF(E53&gt;0,1/E53,0)),engine.cfg!$E10:$M10),COLUMNS(engine.cfg!$E10:$M10)-1))))),"N/A")</f>
        <v>N/A</v>
      </c>
      <c r="F67" s="49" t="str" cm="1">
        <f t="array" ref="F67">IF(AND(F15="OK",engine.cfg!$D7&gt;0.5),INDEX(engine.cfg!$E11:$M18,MIN(MATCH(MAX(engine.cfg!$D11,F64),engine.cfg!$D11:$D18),ROWS(engine.cfg!$D11:$D18)-1),MIN(MATCH(MAX(engine.cfg!$E10,IF(F53&gt;0,1/F53,0)),engine.cfg!$E10:$M10),COLUMNS(engine.cfg!$E10:$M10)-1))+(INDEX(engine.cfg!$E11:$M18,MIN(MATCH(MAX(engine.cfg!$D11,F64),engine.cfg!$D11:$D18),ROWS(engine.cfg!$D11:$D18)-1)+1,MIN(MATCH(MAX(engine.cfg!$E10,IF(F53&gt;0,1/F53,0)),engine.cfg!$E10:$M10),COLUMNS(engine.cfg!$E10:$M10)-1))-INDEX(engine.cfg!$E11:$M18,MIN(MATCH(MAX(engine.cfg!$D11,F64),engine.cfg!$D11:$D18),ROWS(engine.cfg!$D11:$D18)-1),MIN(MATCH(MAX(engine.cfg!$E10,IF(F53&gt;0,1/F53,0)),engine.cfg!$E10:$M10),COLUMNS(engine.cfg!$E10:$M10)-1)))*IF(F64&lt;=INDEX(engine.cfg!$D11:$D18,MIN(MATCH(MAX(engine.cfg!$D11,F64),engine.cfg!$D11:$D18),ROWS(engine.cfg!$D11:$D18)-1)),0,IF(F64&gt;=INDEX(engine.cfg!$D11:$D18,MIN(MATCH(MAX(engine.cfg!$D11,F64),engine.cfg!$D11:$D18),ROWS(engine.cfg!$D11:$D18)-1)+1),1,(F64-INDEX(engine.cfg!$D11:$D18,MIN(MATCH(MAX(engine.cfg!$D11,F64),engine.cfg!$D11:$D18),ROWS(engine.cfg!$D11:$D18)-1)))/(INDEX(engine.cfg!$D11:$D18,MIN(MATCH(MAX(engine.cfg!$D11,F64),engine.cfg!$D11:$D18),ROWS(engine.cfg!$D11:$D18)-1)+1)-INDEX(engine.cfg!$D11:$D18,MIN(MATCH(MAX(engine.cfg!$D11,F64),engine.cfg!$D11:$D18),ROWS(engine.cfg!$D11:$D18)-1)))))+(INDEX(engine.cfg!$E11:$M18,MIN(MATCH(MAX(engine.cfg!$D11,F64),engine.cfg!$D11:$D18),ROWS(engine.cfg!$D11:$D18)-1),MIN(MATCH(MAX(engine.cfg!$E10,IF(F53&gt;0,1/F53,0)),engine.cfg!$E10:$M10),COLUMNS(engine.cfg!$E10:$M10)-1)+1)+(INDEX(engine.cfg!$E11:$M18,MIN(MATCH(MAX(engine.cfg!$D11,F64),engine.cfg!$D11:$D18),ROWS(engine.cfg!$D11:$D18)-1)+1,MIN(MATCH(MAX(engine.cfg!$E10,IF(F53&gt;0,1/F53,0)),engine.cfg!$E10:$M10),COLUMNS(engine.cfg!$E10:$M10)-1)+1)-INDEX(engine.cfg!$E11:$M18,MIN(MATCH(MAX(engine.cfg!$D11,F64),engine.cfg!$D11:$D18),ROWS(engine.cfg!$D11:$D18)-1),MIN(MATCH(MAX(engine.cfg!$E10,IF(F53&gt;0,1/F53,0)),engine.cfg!$E10:$M10),COLUMNS(engine.cfg!$E10:$M10)-1)+1))*IF(F64&lt;=INDEX(engine.cfg!$D11:$D18,MIN(MATCH(MAX(engine.cfg!$D11,F64),engine.cfg!$D11:$D18),ROWS(engine.cfg!$D11:$D18)-1)),0,IF(F64&gt;=INDEX(engine.cfg!$D11:$D18,MIN(MATCH(MAX(engine.cfg!$D11,F64),engine.cfg!$D11:$D18),ROWS(engine.cfg!$D11:$D18)-1)+1),1,(F64-INDEX(engine.cfg!$D11:$D18,MIN(MATCH(MAX(engine.cfg!$D11,F64),engine.cfg!$D11:$D18),ROWS(engine.cfg!$D11:$D18)-1)))/(INDEX(engine.cfg!$D11:$D18,MIN(MATCH(MAX(engine.cfg!$D11,F64),engine.cfg!$D11:$D18),ROWS(engine.cfg!$D11:$D18)-1)+1)-INDEX(engine.cfg!$D11:$D18,MIN(MATCH(MAX(engine.cfg!$D11,F64),engine.cfg!$D11:$D18),ROWS(engine.cfg!$D11:$D18)-1)))))-(INDEX(engine.cfg!$E11:$M18,MIN(MATCH(MAX(engine.cfg!$D11,F64),engine.cfg!$D11:$D18),ROWS(engine.cfg!$D11:$D18)-1),MIN(MATCH(MAX(engine.cfg!$E10,IF(F53&gt;0,1/F53,0)),engine.cfg!$E10:$M10),COLUMNS(engine.cfg!$E10:$M10)-1))+(INDEX(engine.cfg!$E11:$M18,MIN(MATCH(MAX(engine.cfg!$D11,F64),engine.cfg!$D11:$D18),ROWS(engine.cfg!$D11:$D18)-1)+1,MIN(MATCH(MAX(engine.cfg!$E10,IF(F53&gt;0,1/F53,0)),engine.cfg!$E10:$M10),COLUMNS(engine.cfg!$E10:$M10)-1))-INDEX(engine.cfg!$E11:$M18,MIN(MATCH(MAX(engine.cfg!$D11,F64),engine.cfg!$D11:$D18),ROWS(engine.cfg!$D11:$D18)-1),MIN(MATCH(MAX(engine.cfg!$E10,IF(F53&gt;0,1/F53,0)),engine.cfg!$E10:$M10),COLUMNS(engine.cfg!$E10:$M10)-1)))*IF(F64&lt;=INDEX(engine.cfg!$D11:$D18,MIN(MATCH(MAX(engine.cfg!$D11,F64),engine.cfg!$D11:$D18),ROWS(engine.cfg!$D11:$D18)-1)),0,IF(F64&gt;=INDEX(engine.cfg!$D11:$D18,MIN(MATCH(MAX(engine.cfg!$D11,F64),engine.cfg!$D11:$D18),ROWS(engine.cfg!$D11:$D18)-1)+1),1,(F64-INDEX(engine.cfg!$D11:$D18,MIN(MATCH(MAX(engine.cfg!$D11,F64),engine.cfg!$D11:$D18),ROWS(engine.cfg!$D11:$D18)-1)))/(INDEX(engine.cfg!$D11:$D18,MIN(MATCH(MAX(engine.cfg!$D11,F64),engine.cfg!$D11:$D18),ROWS(engine.cfg!$D11:$D18)-1)+1)-INDEX(engine.cfg!$D11:$D18,MIN(MATCH(MAX(engine.cfg!$D11,F64),engine.cfg!$D11:$D18),ROWS(engine.cfg!$D11:$D18)-1)))))))*IF(IF(F53&gt;0,1/F53,0)&lt;=INDEX(engine.cfg!$E10:$M10,MIN(MATCH(MAX(engine.cfg!$E10,IF(F53&gt;0,1/F53,0)),engine.cfg!$E10:$M10),COLUMNS(engine.cfg!$E10:$M10)-1)),0,IF(IF(F53&gt;0,1/F53,0)&gt;=INDEX(engine.cfg!$E10:$M10,MIN(MATCH(MAX(engine.cfg!$E10,IF(F53&gt;0,1/F53,0)),engine.cfg!$E10:$M10),COLUMNS(engine.cfg!$E10:$M10)-1)+1),1,(IF(F53&gt;0,1/F53,0)-INDEX(engine.cfg!$E10:$M10,MIN(MATCH(MAX(engine.cfg!$E10,IF(F53&gt;0,1/F53,0)),engine.cfg!$E10:$M10),COLUMNS(engine.cfg!$E10:$M10)-1)))/(INDEX(engine.cfg!$E10:$M10,MIN(MATCH(MAX(engine.cfg!$E10,IF(F53&gt;0,1/F53,0)),engine.cfg!$E10:$M10),COLUMNS(engine.cfg!$E10:$M10)-1)+1)-INDEX(engine.cfg!$E10:$M10,MIN(MATCH(MAX(engine.cfg!$E10,IF(F53&gt;0,1/F53,0)),engine.cfg!$E10:$M10),COLUMNS(engine.cfg!$E10:$M10)-1))))),"N/A")</f>
        <v>N/A</v>
      </c>
      <c r="G67" s="49" t="str" cm="1">
        <f t="array" ref="G67">IF(AND(G15="OK",engine.cfg!$D7&gt;0.5),INDEX(engine.cfg!$E11:$M18,MIN(MATCH(MAX(engine.cfg!$D11,G64),engine.cfg!$D11:$D18),ROWS(engine.cfg!$D11:$D18)-1),MIN(MATCH(MAX(engine.cfg!$E10,IF(G53&gt;0,1/G53,0)),engine.cfg!$E10:$M10),COLUMNS(engine.cfg!$E10:$M10)-1))+(INDEX(engine.cfg!$E11:$M18,MIN(MATCH(MAX(engine.cfg!$D11,G64),engine.cfg!$D11:$D18),ROWS(engine.cfg!$D11:$D18)-1)+1,MIN(MATCH(MAX(engine.cfg!$E10,IF(G53&gt;0,1/G53,0)),engine.cfg!$E10:$M10),COLUMNS(engine.cfg!$E10:$M10)-1))-INDEX(engine.cfg!$E11:$M18,MIN(MATCH(MAX(engine.cfg!$D11,G64),engine.cfg!$D11:$D18),ROWS(engine.cfg!$D11:$D18)-1),MIN(MATCH(MAX(engine.cfg!$E10,IF(G53&gt;0,1/G53,0)),engine.cfg!$E10:$M10),COLUMNS(engine.cfg!$E10:$M10)-1)))*IF(G64&lt;=INDEX(engine.cfg!$D11:$D18,MIN(MATCH(MAX(engine.cfg!$D11,G64),engine.cfg!$D11:$D18),ROWS(engine.cfg!$D11:$D18)-1)),0,IF(G64&gt;=INDEX(engine.cfg!$D11:$D18,MIN(MATCH(MAX(engine.cfg!$D11,G64),engine.cfg!$D11:$D18),ROWS(engine.cfg!$D11:$D18)-1)+1),1,(G64-INDEX(engine.cfg!$D11:$D18,MIN(MATCH(MAX(engine.cfg!$D11,G64),engine.cfg!$D11:$D18),ROWS(engine.cfg!$D11:$D18)-1)))/(INDEX(engine.cfg!$D11:$D18,MIN(MATCH(MAX(engine.cfg!$D11,G64),engine.cfg!$D11:$D18),ROWS(engine.cfg!$D11:$D18)-1)+1)-INDEX(engine.cfg!$D11:$D18,MIN(MATCH(MAX(engine.cfg!$D11,G64),engine.cfg!$D11:$D18),ROWS(engine.cfg!$D11:$D18)-1)))))+(INDEX(engine.cfg!$E11:$M18,MIN(MATCH(MAX(engine.cfg!$D11,G64),engine.cfg!$D11:$D18),ROWS(engine.cfg!$D11:$D18)-1),MIN(MATCH(MAX(engine.cfg!$E10,IF(G53&gt;0,1/G53,0)),engine.cfg!$E10:$M10),COLUMNS(engine.cfg!$E10:$M10)-1)+1)+(INDEX(engine.cfg!$E11:$M18,MIN(MATCH(MAX(engine.cfg!$D11,G64),engine.cfg!$D11:$D18),ROWS(engine.cfg!$D11:$D18)-1)+1,MIN(MATCH(MAX(engine.cfg!$E10,IF(G53&gt;0,1/G53,0)),engine.cfg!$E10:$M10),COLUMNS(engine.cfg!$E10:$M10)-1)+1)-INDEX(engine.cfg!$E11:$M18,MIN(MATCH(MAX(engine.cfg!$D11,G64),engine.cfg!$D11:$D18),ROWS(engine.cfg!$D11:$D18)-1),MIN(MATCH(MAX(engine.cfg!$E10,IF(G53&gt;0,1/G53,0)),engine.cfg!$E10:$M10),COLUMNS(engine.cfg!$E10:$M10)-1)+1))*IF(G64&lt;=INDEX(engine.cfg!$D11:$D18,MIN(MATCH(MAX(engine.cfg!$D11,G64),engine.cfg!$D11:$D18),ROWS(engine.cfg!$D11:$D18)-1)),0,IF(G64&gt;=INDEX(engine.cfg!$D11:$D18,MIN(MATCH(MAX(engine.cfg!$D11,G64),engine.cfg!$D11:$D18),ROWS(engine.cfg!$D11:$D18)-1)+1),1,(G64-INDEX(engine.cfg!$D11:$D18,MIN(MATCH(MAX(engine.cfg!$D11,G64),engine.cfg!$D11:$D18),ROWS(engine.cfg!$D11:$D18)-1)))/(INDEX(engine.cfg!$D11:$D18,MIN(MATCH(MAX(engine.cfg!$D11,G64),engine.cfg!$D11:$D18),ROWS(engine.cfg!$D11:$D18)-1)+1)-INDEX(engine.cfg!$D11:$D18,MIN(MATCH(MAX(engine.cfg!$D11,G64),engine.cfg!$D11:$D18),ROWS(engine.cfg!$D11:$D18)-1)))))-(INDEX(engine.cfg!$E11:$M18,MIN(MATCH(MAX(engine.cfg!$D11,G64),engine.cfg!$D11:$D18),ROWS(engine.cfg!$D11:$D18)-1),MIN(MATCH(MAX(engine.cfg!$E10,IF(G53&gt;0,1/G53,0)),engine.cfg!$E10:$M10),COLUMNS(engine.cfg!$E10:$M10)-1))+(INDEX(engine.cfg!$E11:$M18,MIN(MATCH(MAX(engine.cfg!$D11,G64),engine.cfg!$D11:$D18),ROWS(engine.cfg!$D11:$D18)-1)+1,MIN(MATCH(MAX(engine.cfg!$E10,IF(G53&gt;0,1/G53,0)),engine.cfg!$E10:$M10),COLUMNS(engine.cfg!$E10:$M10)-1))-INDEX(engine.cfg!$E11:$M18,MIN(MATCH(MAX(engine.cfg!$D11,G64),engine.cfg!$D11:$D18),ROWS(engine.cfg!$D11:$D18)-1),MIN(MATCH(MAX(engine.cfg!$E10,IF(G53&gt;0,1/G53,0)),engine.cfg!$E10:$M10),COLUMNS(engine.cfg!$E10:$M10)-1)))*IF(G64&lt;=INDEX(engine.cfg!$D11:$D18,MIN(MATCH(MAX(engine.cfg!$D11,G64),engine.cfg!$D11:$D18),ROWS(engine.cfg!$D11:$D18)-1)),0,IF(G64&gt;=INDEX(engine.cfg!$D11:$D18,MIN(MATCH(MAX(engine.cfg!$D11,G64),engine.cfg!$D11:$D18),ROWS(engine.cfg!$D11:$D18)-1)+1),1,(G64-INDEX(engine.cfg!$D11:$D18,MIN(MATCH(MAX(engine.cfg!$D11,G64),engine.cfg!$D11:$D18),ROWS(engine.cfg!$D11:$D18)-1)))/(INDEX(engine.cfg!$D11:$D18,MIN(MATCH(MAX(engine.cfg!$D11,G64),engine.cfg!$D11:$D18),ROWS(engine.cfg!$D11:$D18)-1)+1)-INDEX(engine.cfg!$D11:$D18,MIN(MATCH(MAX(engine.cfg!$D11,G64),engine.cfg!$D11:$D18),ROWS(engine.cfg!$D11:$D18)-1)))))))*IF(IF(G53&gt;0,1/G53,0)&lt;=INDEX(engine.cfg!$E10:$M10,MIN(MATCH(MAX(engine.cfg!$E10,IF(G53&gt;0,1/G53,0)),engine.cfg!$E10:$M10),COLUMNS(engine.cfg!$E10:$M10)-1)),0,IF(IF(G53&gt;0,1/G53,0)&gt;=INDEX(engine.cfg!$E10:$M10,MIN(MATCH(MAX(engine.cfg!$E10,IF(G53&gt;0,1/G53,0)),engine.cfg!$E10:$M10),COLUMNS(engine.cfg!$E10:$M10)-1)+1),1,(IF(G53&gt;0,1/G53,0)-INDEX(engine.cfg!$E10:$M10,MIN(MATCH(MAX(engine.cfg!$E10,IF(G53&gt;0,1/G53,0)),engine.cfg!$E10:$M10),COLUMNS(engine.cfg!$E10:$M10)-1)))/(INDEX(engine.cfg!$E10:$M10,MIN(MATCH(MAX(engine.cfg!$E10,IF(G53&gt;0,1/G53,0)),engine.cfg!$E10:$M10),COLUMNS(engine.cfg!$E10:$M10)-1)+1)-INDEX(engine.cfg!$E10:$M10,MIN(MATCH(MAX(engine.cfg!$E10,IF(G53&gt;0,1/G53,0)),engine.cfg!$E10:$M10),COLUMNS(engine.cfg!$E10:$M10)-1))))),"N/A")</f>
        <v>N/A</v>
      </c>
      <c r="H67" s="49" t="str" cm="1">
        <f t="array" ref="H67">IF(AND(H15="OK",engine.cfg!$D7&gt;0.5),INDEX(engine.cfg!$E11:$M18,MIN(MATCH(MAX(engine.cfg!$D11,H64),engine.cfg!$D11:$D18),ROWS(engine.cfg!$D11:$D18)-1),MIN(MATCH(MAX(engine.cfg!$E10,IF(H53&gt;0,1/H53,0)),engine.cfg!$E10:$M10),COLUMNS(engine.cfg!$E10:$M10)-1))+(INDEX(engine.cfg!$E11:$M18,MIN(MATCH(MAX(engine.cfg!$D11,H64),engine.cfg!$D11:$D18),ROWS(engine.cfg!$D11:$D18)-1)+1,MIN(MATCH(MAX(engine.cfg!$E10,IF(H53&gt;0,1/H53,0)),engine.cfg!$E10:$M10),COLUMNS(engine.cfg!$E10:$M10)-1))-INDEX(engine.cfg!$E11:$M18,MIN(MATCH(MAX(engine.cfg!$D11,H64),engine.cfg!$D11:$D18),ROWS(engine.cfg!$D11:$D18)-1),MIN(MATCH(MAX(engine.cfg!$E10,IF(H53&gt;0,1/H53,0)),engine.cfg!$E10:$M10),COLUMNS(engine.cfg!$E10:$M10)-1)))*IF(H64&lt;=INDEX(engine.cfg!$D11:$D18,MIN(MATCH(MAX(engine.cfg!$D11,H64),engine.cfg!$D11:$D18),ROWS(engine.cfg!$D11:$D18)-1)),0,IF(H64&gt;=INDEX(engine.cfg!$D11:$D18,MIN(MATCH(MAX(engine.cfg!$D11,H64),engine.cfg!$D11:$D18),ROWS(engine.cfg!$D11:$D18)-1)+1),1,(H64-INDEX(engine.cfg!$D11:$D18,MIN(MATCH(MAX(engine.cfg!$D11,H64),engine.cfg!$D11:$D18),ROWS(engine.cfg!$D11:$D18)-1)))/(INDEX(engine.cfg!$D11:$D18,MIN(MATCH(MAX(engine.cfg!$D11,H64),engine.cfg!$D11:$D18),ROWS(engine.cfg!$D11:$D18)-1)+1)-INDEX(engine.cfg!$D11:$D18,MIN(MATCH(MAX(engine.cfg!$D11,H64),engine.cfg!$D11:$D18),ROWS(engine.cfg!$D11:$D18)-1)))))+(INDEX(engine.cfg!$E11:$M18,MIN(MATCH(MAX(engine.cfg!$D11,H64),engine.cfg!$D11:$D18),ROWS(engine.cfg!$D11:$D18)-1),MIN(MATCH(MAX(engine.cfg!$E10,IF(H53&gt;0,1/H53,0)),engine.cfg!$E10:$M10),COLUMNS(engine.cfg!$E10:$M10)-1)+1)+(INDEX(engine.cfg!$E11:$M18,MIN(MATCH(MAX(engine.cfg!$D11,H64),engine.cfg!$D11:$D18),ROWS(engine.cfg!$D11:$D18)-1)+1,MIN(MATCH(MAX(engine.cfg!$E10,IF(H53&gt;0,1/H53,0)),engine.cfg!$E10:$M10),COLUMNS(engine.cfg!$E10:$M10)-1)+1)-INDEX(engine.cfg!$E11:$M18,MIN(MATCH(MAX(engine.cfg!$D11,H64),engine.cfg!$D11:$D18),ROWS(engine.cfg!$D11:$D18)-1),MIN(MATCH(MAX(engine.cfg!$E10,IF(H53&gt;0,1/H53,0)),engine.cfg!$E10:$M10),COLUMNS(engine.cfg!$E10:$M10)-1)+1))*IF(H64&lt;=INDEX(engine.cfg!$D11:$D18,MIN(MATCH(MAX(engine.cfg!$D11,H64),engine.cfg!$D11:$D18),ROWS(engine.cfg!$D11:$D18)-1)),0,IF(H64&gt;=INDEX(engine.cfg!$D11:$D18,MIN(MATCH(MAX(engine.cfg!$D11,H64),engine.cfg!$D11:$D18),ROWS(engine.cfg!$D11:$D18)-1)+1),1,(H64-INDEX(engine.cfg!$D11:$D18,MIN(MATCH(MAX(engine.cfg!$D11,H64),engine.cfg!$D11:$D18),ROWS(engine.cfg!$D11:$D18)-1)))/(INDEX(engine.cfg!$D11:$D18,MIN(MATCH(MAX(engine.cfg!$D11,H64),engine.cfg!$D11:$D18),ROWS(engine.cfg!$D11:$D18)-1)+1)-INDEX(engine.cfg!$D11:$D18,MIN(MATCH(MAX(engine.cfg!$D11,H64),engine.cfg!$D11:$D18),ROWS(engine.cfg!$D11:$D18)-1)))))-(INDEX(engine.cfg!$E11:$M18,MIN(MATCH(MAX(engine.cfg!$D11,H64),engine.cfg!$D11:$D18),ROWS(engine.cfg!$D11:$D18)-1),MIN(MATCH(MAX(engine.cfg!$E10,IF(H53&gt;0,1/H53,0)),engine.cfg!$E10:$M10),COLUMNS(engine.cfg!$E10:$M10)-1))+(INDEX(engine.cfg!$E11:$M18,MIN(MATCH(MAX(engine.cfg!$D11,H64),engine.cfg!$D11:$D18),ROWS(engine.cfg!$D11:$D18)-1)+1,MIN(MATCH(MAX(engine.cfg!$E10,IF(H53&gt;0,1/H53,0)),engine.cfg!$E10:$M10),COLUMNS(engine.cfg!$E10:$M10)-1))-INDEX(engine.cfg!$E11:$M18,MIN(MATCH(MAX(engine.cfg!$D11,H64),engine.cfg!$D11:$D18),ROWS(engine.cfg!$D11:$D18)-1),MIN(MATCH(MAX(engine.cfg!$E10,IF(H53&gt;0,1/H53,0)),engine.cfg!$E10:$M10),COLUMNS(engine.cfg!$E10:$M10)-1)))*IF(H64&lt;=INDEX(engine.cfg!$D11:$D18,MIN(MATCH(MAX(engine.cfg!$D11,H64),engine.cfg!$D11:$D18),ROWS(engine.cfg!$D11:$D18)-1)),0,IF(H64&gt;=INDEX(engine.cfg!$D11:$D18,MIN(MATCH(MAX(engine.cfg!$D11,H64),engine.cfg!$D11:$D18),ROWS(engine.cfg!$D11:$D18)-1)+1),1,(H64-INDEX(engine.cfg!$D11:$D18,MIN(MATCH(MAX(engine.cfg!$D11,H64),engine.cfg!$D11:$D18),ROWS(engine.cfg!$D11:$D18)-1)))/(INDEX(engine.cfg!$D11:$D18,MIN(MATCH(MAX(engine.cfg!$D11,H64),engine.cfg!$D11:$D18),ROWS(engine.cfg!$D11:$D18)-1)+1)-INDEX(engine.cfg!$D11:$D18,MIN(MATCH(MAX(engine.cfg!$D11,H64),engine.cfg!$D11:$D18),ROWS(engine.cfg!$D11:$D18)-1)))))))*IF(IF(H53&gt;0,1/H53,0)&lt;=INDEX(engine.cfg!$E10:$M10,MIN(MATCH(MAX(engine.cfg!$E10,IF(H53&gt;0,1/H53,0)),engine.cfg!$E10:$M10),COLUMNS(engine.cfg!$E10:$M10)-1)),0,IF(IF(H53&gt;0,1/H53,0)&gt;=INDEX(engine.cfg!$E10:$M10,MIN(MATCH(MAX(engine.cfg!$E10,IF(H53&gt;0,1/H53,0)),engine.cfg!$E10:$M10),COLUMNS(engine.cfg!$E10:$M10)-1)+1),1,(IF(H53&gt;0,1/H53,0)-INDEX(engine.cfg!$E10:$M10,MIN(MATCH(MAX(engine.cfg!$E10,IF(H53&gt;0,1/H53,0)),engine.cfg!$E10:$M10),COLUMNS(engine.cfg!$E10:$M10)-1)))/(INDEX(engine.cfg!$E10:$M10,MIN(MATCH(MAX(engine.cfg!$E10,IF(H53&gt;0,1/H53,0)),engine.cfg!$E10:$M10),COLUMNS(engine.cfg!$E10:$M10)-1)+1)-INDEX(engine.cfg!$E10:$M10,MIN(MATCH(MAX(engine.cfg!$E10,IF(H53&gt;0,1/H53,0)),engine.cfg!$E10:$M10),COLUMNS(engine.cfg!$E10:$M10)-1))))),"N/A")</f>
        <v>N/A</v>
      </c>
      <c r="I67" s="49" t="str" cm="1">
        <f t="array" ref="I67">IF(AND(I15="OK",engine.cfg!$D7&gt;0.5),INDEX(engine.cfg!$E11:$M18,MIN(MATCH(MAX(engine.cfg!$D11,I64),engine.cfg!$D11:$D18),ROWS(engine.cfg!$D11:$D18)-1),MIN(MATCH(MAX(engine.cfg!$E10,IF(I53&gt;0,1/I53,0)),engine.cfg!$E10:$M10),COLUMNS(engine.cfg!$E10:$M10)-1))+(INDEX(engine.cfg!$E11:$M18,MIN(MATCH(MAX(engine.cfg!$D11,I64),engine.cfg!$D11:$D18),ROWS(engine.cfg!$D11:$D18)-1)+1,MIN(MATCH(MAX(engine.cfg!$E10,IF(I53&gt;0,1/I53,0)),engine.cfg!$E10:$M10),COLUMNS(engine.cfg!$E10:$M10)-1))-INDEX(engine.cfg!$E11:$M18,MIN(MATCH(MAX(engine.cfg!$D11,I64),engine.cfg!$D11:$D18),ROWS(engine.cfg!$D11:$D18)-1),MIN(MATCH(MAX(engine.cfg!$E10,IF(I53&gt;0,1/I53,0)),engine.cfg!$E10:$M10),COLUMNS(engine.cfg!$E10:$M10)-1)))*IF(I64&lt;=INDEX(engine.cfg!$D11:$D18,MIN(MATCH(MAX(engine.cfg!$D11,I64),engine.cfg!$D11:$D18),ROWS(engine.cfg!$D11:$D18)-1)),0,IF(I64&gt;=INDEX(engine.cfg!$D11:$D18,MIN(MATCH(MAX(engine.cfg!$D11,I64),engine.cfg!$D11:$D18),ROWS(engine.cfg!$D11:$D18)-1)+1),1,(I64-INDEX(engine.cfg!$D11:$D18,MIN(MATCH(MAX(engine.cfg!$D11,I64),engine.cfg!$D11:$D18),ROWS(engine.cfg!$D11:$D18)-1)))/(INDEX(engine.cfg!$D11:$D18,MIN(MATCH(MAX(engine.cfg!$D11,I64),engine.cfg!$D11:$D18),ROWS(engine.cfg!$D11:$D18)-1)+1)-INDEX(engine.cfg!$D11:$D18,MIN(MATCH(MAX(engine.cfg!$D11,I64),engine.cfg!$D11:$D18),ROWS(engine.cfg!$D11:$D18)-1)))))+(INDEX(engine.cfg!$E11:$M18,MIN(MATCH(MAX(engine.cfg!$D11,I64),engine.cfg!$D11:$D18),ROWS(engine.cfg!$D11:$D18)-1),MIN(MATCH(MAX(engine.cfg!$E10,IF(I53&gt;0,1/I53,0)),engine.cfg!$E10:$M10),COLUMNS(engine.cfg!$E10:$M10)-1)+1)+(INDEX(engine.cfg!$E11:$M18,MIN(MATCH(MAX(engine.cfg!$D11,I64),engine.cfg!$D11:$D18),ROWS(engine.cfg!$D11:$D18)-1)+1,MIN(MATCH(MAX(engine.cfg!$E10,IF(I53&gt;0,1/I53,0)),engine.cfg!$E10:$M10),COLUMNS(engine.cfg!$E10:$M10)-1)+1)-INDEX(engine.cfg!$E11:$M18,MIN(MATCH(MAX(engine.cfg!$D11,I64),engine.cfg!$D11:$D18),ROWS(engine.cfg!$D11:$D18)-1),MIN(MATCH(MAX(engine.cfg!$E10,IF(I53&gt;0,1/I53,0)),engine.cfg!$E10:$M10),COLUMNS(engine.cfg!$E10:$M10)-1)+1))*IF(I64&lt;=INDEX(engine.cfg!$D11:$D18,MIN(MATCH(MAX(engine.cfg!$D11,I64),engine.cfg!$D11:$D18),ROWS(engine.cfg!$D11:$D18)-1)),0,IF(I64&gt;=INDEX(engine.cfg!$D11:$D18,MIN(MATCH(MAX(engine.cfg!$D11,I64),engine.cfg!$D11:$D18),ROWS(engine.cfg!$D11:$D18)-1)+1),1,(I64-INDEX(engine.cfg!$D11:$D18,MIN(MATCH(MAX(engine.cfg!$D11,I64),engine.cfg!$D11:$D18),ROWS(engine.cfg!$D11:$D18)-1)))/(INDEX(engine.cfg!$D11:$D18,MIN(MATCH(MAX(engine.cfg!$D11,I64),engine.cfg!$D11:$D18),ROWS(engine.cfg!$D11:$D18)-1)+1)-INDEX(engine.cfg!$D11:$D18,MIN(MATCH(MAX(engine.cfg!$D11,I64),engine.cfg!$D11:$D18),ROWS(engine.cfg!$D11:$D18)-1)))))-(INDEX(engine.cfg!$E11:$M18,MIN(MATCH(MAX(engine.cfg!$D11,I64),engine.cfg!$D11:$D18),ROWS(engine.cfg!$D11:$D18)-1),MIN(MATCH(MAX(engine.cfg!$E10,IF(I53&gt;0,1/I53,0)),engine.cfg!$E10:$M10),COLUMNS(engine.cfg!$E10:$M10)-1))+(INDEX(engine.cfg!$E11:$M18,MIN(MATCH(MAX(engine.cfg!$D11,I64),engine.cfg!$D11:$D18),ROWS(engine.cfg!$D11:$D18)-1)+1,MIN(MATCH(MAX(engine.cfg!$E10,IF(I53&gt;0,1/I53,0)),engine.cfg!$E10:$M10),COLUMNS(engine.cfg!$E10:$M10)-1))-INDEX(engine.cfg!$E11:$M18,MIN(MATCH(MAX(engine.cfg!$D11,I64),engine.cfg!$D11:$D18),ROWS(engine.cfg!$D11:$D18)-1),MIN(MATCH(MAX(engine.cfg!$E10,IF(I53&gt;0,1/I53,0)),engine.cfg!$E10:$M10),COLUMNS(engine.cfg!$E10:$M10)-1)))*IF(I64&lt;=INDEX(engine.cfg!$D11:$D18,MIN(MATCH(MAX(engine.cfg!$D11,I64),engine.cfg!$D11:$D18),ROWS(engine.cfg!$D11:$D18)-1)),0,IF(I64&gt;=INDEX(engine.cfg!$D11:$D18,MIN(MATCH(MAX(engine.cfg!$D11,I64),engine.cfg!$D11:$D18),ROWS(engine.cfg!$D11:$D18)-1)+1),1,(I64-INDEX(engine.cfg!$D11:$D18,MIN(MATCH(MAX(engine.cfg!$D11,I64),engine.cfg!$D11:$D18),ROWS(engine.cfg!$D11:$D18)-1)))/(INDEX(engine.cfg!$D11:$D18,MIN(MATCH(MAX(engine.cfg!$D11,I64),engine.cfg!$D11:$D18),ROWS(engine.cfg!$D11:$D18)-1)+1)-INDEX(engine.cfg!$D11:$D18,MIN(MATCH(MAX(engine.cfg!$D11,I64),engine.cfg!$D11:$D18),ROWS(engine.cfg!$D11:$D18)-1)))))))*IF(IF(I53&gt;0,1/I53,0)&lt;=INDEX(engine.cfg!$E10:$M10,MIN(MATCH(MAX(engine.cfg!$E10,IF(I53&gt;0,1/I53,0)),engine.cfg!$E10:$M10),COLUMNS(engine.cfg!$E10:$M10)-1)),0,IF(IF(I53&gt;0,1/I53,0)&gt;=INDEX(engine.cfg!$E10:$M10,MIN(MATCH(MAX(engine.cfg!$E10,IF(I53&gt;0,1/I53,0)),engine.cfg!$E10:$M10),COLUMNS(engine.cfg!$E10:$M10)-1)+1),1,(IF(I53&gt;0,1/I53,0)-INDEX(engine.cfg!$E10:$M10,MIN(MATCH(MAX(engine.cfg!$E10,IF(I53&gt;0,1/I53,0)),engine.cfg!$E10:$M10),COLUMNS(engine.cfg!$E10:$M10)-1)))/(INDEX(engine.cfg!$E10:$M10,MIN(MATCH(MAX(engine.cfg!$E10,IF(I53&gt;0,1/I53,0)),engine.cfg!$E10:$M10),COLUMNS(engine.cfg!$E10:$M10)-1)+1)-INDEX(engine.cfg!$E10:$M10,MIN(MATCH(MAX(engine.cfg!$E10,IF(I53&gt;0,1/I53,0)),engine.cfg!$E10:$M10),COLUMNS(engine.cfg!$E10:$M10)-1))))),"N/A")</f>
        <v>N/A</v>
      </c>
      <c r="J67" s="49" t="str" cm="1">
        <f t="array" ref="J67">IF(AND(J15="OK",engine.cfg!$D7&gt;0.5),INDEX(engine.cfg!$E11:$M18,MIN(MATCH(MAX(engine.cfg!$D11,J64),engine.cfg!$D11:$D18),ROWS(engine.cfg!$D11:$D18)-1),MIN(MATCH(MAX(engine.cfg!$E10,IF(J53&gt;0,1/J53,0)),engine.cfg!$E10:$M10),COLUMNS(engine.cfg!$E10:$M10)-1))+(INDEX(engine.cfg!$E11:$M18,MIN(MATCH(MAX(engine.cfg!$D11,J64),engine.cfg!$D11:$D18),ROWS(engine.cfg!$D11:$D18)-1)+1,MIN(MATCH(MAX(engine.cfg!$E10,IF(J53&gt;0,1/J53,0)),engine.cfg!$E10:$M10),COLUMNS(engine.cfg!$E10:$M10)-1))-INDEX(engine.cfg!$E11:$M18,MIN(MATCH(MAX(engine.cfg!$D11,J64),engine.cfg!$D11:$D18),ROWS(engine.cfg!$D11:$D18)-1),MIN(MATCH(MAX(engine.cfg!$E10,IF(J53&gt;0,1/J53,0)),engine.cfg!$E10:$M10),COLUMNS(engine.cfg!$E10:$M10)-1)))*IF(J64&lt;=INDEX(engine.cfg!$D11:$D18,MIN(MATCH(MAX(engine.cfg!$D11,J64),engine.cfg!$D11:$D18),ROWS(engine.cfg!$D11:$D18)-1)),0,IF(J64&gt;=INDEX(engine.cfg!$D11:$D18,MIN(MATCH(MAX(engine.cfg!$D11,J64),engine.cfg!$D11:$D18),ROWS(engine.cfg!$D11:$D18)-1)+1),1,(J64-INDEX(engine.cfg!$D11:$D18,MIN(MATCH(MAX(engine.cfg!$D11,J64),engine.cfg!$D11:$D18),ROWS(engine.cfg!$D11:$D18)-1)))/(INDEX(engine.cfg!$D11:$D18,MIN(MATCH(MAX(engine.cfg!$D11,J64),engine.cfg!$D11:$D18),ROWS(engine.cfg!$D11:$D18)-1)+1)-INDEX(engine.cfg!$D11:$D18,MIN(MATCH(MAX(engine.cfg!$D11,J64),engine.cfg!$D11:$D18),ROWS(engine.cfg!$D11:$D18)-1)))))+(INDEX(engine.cfg!$E11:$M18,MIN(MATCH(MAX(engine.cfg!$D11,J64),engine.cfg!$D11:$D18),ROWS(engine.cfg!$D11:$D18)-1),MIN(MATCH(MAX(engine.cfg!$E10,IF(J53&gt;0,1/J53,0)),engine.cfg!$E10:$M10),COLUMNS(engine.cfg!$E10:$M10)-1)+1)+(INDEX(engine.cfg!$E11:$M18,MIN(MATCH(MAX(engine.cfg!$D11,J64),engine.cfg!$D11:$D18),ROWS(engine.cfg!$D11:$D18)-1)+1,MIN(MATCH(MAX(engine.cfg!$E10,IF(J53&gt;0,1/J53,0)),engine.cfg!$E10:$M10),COLUMNS(engine.cfg!$E10:$M10)-1)+1)-INDEX(engine.cfg!$E11:$M18,MIN(MATCH(MAX(engine.cfg!$D11,J64),engine.cfg!$D11:$D18),ROWS(engine.cfg!$D11:$D18)-1),MIN(MATCH(MAX(engine.cfg!$E10,IF(J53&gt;0,1/J53,0)),engine.cfg!$E10:$M10),COLUMNS(engine.cfg!$E10:$M10)-1)+1))*IF(J64&lt;=INDEX(engine.cfg!$D11:$D18,MIN(MATCH(MAX(engine.cfg!$D11,J64),engine.cfg!$D11:$D18),ROWS(engine.cfg!$D11:$D18)-1)),0,IF(J64&gt;=INDEX(engine.cfg!$D11:$D18,MIN(MATCH(MAX(engine.cfg!$D11,J64),engine.cfg!$D11:$D18),ROWS(engine.cfg!$D11:$D18)-1)+1),1,(J64-INDEX(engine.cfg!$D11:$D18,MIN(MATCH(MAX(engine.cfg!$D11,J64),engine.cfg!$D11:$D18),ROWS(engine.cfg!$D11:$D18)-1)))/(INDEX(engine.cfg!$D11:$D18,MIN(MATCH(MAX(engine.cfg!$D11,J64),engine.cfg!$D11:$D18),ROWS(engine.cfg!$D11:$D18)-1)+1)-INDEX(engine.cfg!$D11:$D18,MIN(MATCH(MAX(engine.cfg!$D11,J64),engine.cfg!$D11:$D18),ROWS(engine.cfg!$D11:$D18)-1)))))-(INDEX(engine.cfg!$E11:$M18,MIN(MATCH(MAX(engine.cfg!$D11,J64),engine.cfg!$D11:$D18),ROWS(engine.cfg!$D11:$D18)-1),MIN(MATCH(MAX(engine.cfg!$E10,IF(J53&gt;0,1/J53,0)),engine.cfg!$E10:$M10),COLUMNS(engine.cfg!$E10:$M10)-1))+(INDEX(engine.cfg!$E11:$M18,MIN(MATCH(MAX(engine.cfg!$D11,J64),engine.cfg!$D11:$D18),ROWS(engine.cfg!$D11:$D18)-1)+1,MIN(MATCH(MAX(engine.cfg!$E10,IF(J53&gt;0,1/J53,0)),engine.cfg!$E10:$M10),COLUMNS(engine.cfg!$E10:$M10)-1))-INDEX(engine.cfg!$E11:$M18,MIN(MATCH(MAX(engine.cfg!$D11,J64),engine.cfg!$D11:$D18),ROWS(engine.cfg!$D11:$D18)-1),MIN(MATCH(MAX(engine.cfg!$E10,IF(J53&gt;0,1/J53,0)),engine.cfg!$E10:$M10),COLUMNS(engine.cfg!$E10:$M10)-1)))*IF(J64&lt;=INDEX(engine.cfg!$D11:$D18,MIN(MATCH(MAX(engine.cfg!$D11,J64),engine.cfg!$D11:$D18),ROWS(engine.cfg!$D11:$D18)-1)),0,IF(J64&gt;=INDEX(engine.cfg!$D11:$D18,MIN(MATCH(MAX(engine.cfg!$D11,J64),engine.cfg!$D11:$D18),ROWS(engine.cfg!$D11:$D18)-1)+1),1,(J64-INDEX(engine.cfg!$D11:$D18,MIN(MATCH(MAX(engine.cfg!$D11,J64),engine.cfg!$D11:$D18),ROWS(engine.cfg!$D11:$D18)-1)))/(INDEX(engine.cfg!$D11:$D18,MIN(MATCH(MAX(engine.cfg!$D11,J64),engine.cfg!$D11:$D18),ROWS(engine.cfg!$D11:$D18)-1)+1)-INDEX(engine.cfg!$D11:$D18,MIN(MATCH(MAX(engine.cfg!$D11,J64),engine.cfg!$D11:$D18),ROWS(engine.cfg!$D11:$D18)-1)))))))*IF(IF(J53&gt;0,1/J53,0)&lt;=INDEX(engine.cfg!$E10:$M10,MIN(MATCH(MAX(engine.cfg!$E10,IF(J53&gt;0,1/J53,0)),engine.cfg!$E10:$M10),COLUMNS(engine.cfg!$E10:$M10)-1)),0,IF(IF(J53&gt;0,1/J53,0)&gt;=INDEX(engine.cfg!$E10:$M10,MIN(MATCH(MAX(engine.cfg!$E10,IF(J53&gt;0,1/J53,0)),engine.cfg!$E10:$M10),COLUMNS(engine.cfg!$E10:$M10)-1)+1),1,(IF(J53&gt;0,1/J53,0)-INDEX(engine.cfg!$E10:$M10,MIN(MATCH(MAX(engine.cfg!$E10,IF(J53&gt;0,1/J53,0)),engine.cfg!$E10:$M10),COLUMNS(engine.cfg!$E10:$M10)-1)))/(INDEX(engine.cfg!$E10:$M10,MIN(MATCH(MAX(engine.cfg!$E10,IF(J53&gt;0,1/J53,0)),engine.cfg!$E10:$M10),COLUMNS(engine.cfg!$E10:$M10)-1)+1)-INDEX(engine.cfg!$E10:$M10,MIN(MATCH(MAX(engine.cfg!$E10,IF(J53&gt;0,1/J53,0)),engine.cfg!$E10:$M10),COLUMNS(engine.cfg!$E10:$M10)-1))))),"N/A")</f>
        <v>N/A</v>
      </c>
      <c r="K67" s="49" t="str" cm="1">
        <f t="array" ref="K67">IF(AND(K15="OK",engine.cfg!$D7&gt;0.5),INDEX(engine.cfg!$E11:$M18,MIN(MATCH(MAX(engine.cfg!$D11,K64),engine.cfg!$D11:$D18),ROWS(engine.cfg!$D11:$D18)-1),MIN(MATCH(MAX(engine.cfg!$E10,IF(K53&gt;0,1/K53,0)),engine.cfg!$E10:$M10),COLUMNS(engine.cfg!$E10:$M10)-1))+(INDEX(engine.cfg!$E11:$M18,MIN(MATCH(MAX(engine.cfg!$D11,K64),engine.cfg!$D11:$D18),ROWS(engine.cfg!$D11:$D18)-1)+1,MIN(MATCH(MAX(engine.cfg!$E10,IF(K53&gt;0,1/K53,0)),engine.cfg!$E10:$M10),COLUMNS(engine.cfg!$E10:$M10)-1))-INDEX(engine.cfg!$E11:$M18,MIN(MATCH(MAX(engine.cfg!$D11,K64),engine.cfg!$D11:$D18),ROWS(engine.cfg!$D11:$D18)-1),MIN(MATCH(MAX(engine.cfg!$E10,IF(K53&gt;0,1/K53,0)),engine.cfg!$E10:$M10),COLUMNS(engine.cfg!$E10:$M10)-1)))*IF(K64&lt;=INDEX(engine.cfg!$D11:$D18,MIN(MATCH(MAX(engine.cfg!$D11,K64),engine.cfg!$D11:$D18),ROWS(engine.cfg!$D11:$D18)-1)),0,IF(K64&gt;=INDEX(engine.cfg!$D11:$D18,MIN(MATCH(MAX(engine.cfg!$D11,K64),engine.cfg!$D11:$D18),ROWS(engine.cfg!$D11:$D18)-1)+1),1,(K64-INDEX(engine.cfg!$D11:$D18,MIN(MATCH(MAX(engine.cfg!$D11,K64),engine.cfg!$D11:$D18),ROWS(engine.cfg!$D11:$D18)-1)))/(INDEX(engine.cfg!$D11:$D18,MIN(MATCH(MAX(engine.cfg!$D11,K64),engine.cfg!$D11:$D18),ROWS(engine.cfg!$D11:$D18)-1)+1)-INDEX(engine.cfg!$D11:$D18,MIN(MATCH(MAX(engine.cfg!$D11,K64),engine.cfg!$D11:$D18),ROWS(engine.cfg!$D11:$D18)-1)))))+(INDEX(engine.cfg!$E11:$M18,MIN(MATCH(MAX(engine.cfg!$D11,K64),engine.cfg!$D11:$D18),ROWS(engine.cfg!$D11:$D18)-1),MIN(MATCH(MAX(engine.cfg!$E10,IF(K53&gt;0,1/K53,0)),engine.cfg!$E10:$M10),COLUMNS(engine.cfg!$E10:$M10)-1)+1)+(INDEX(engine.cfg!$E11:$M18,MIN(MATCH(MAX(engine.cfg!$D11,K64),engine.cfg!$D11:$D18),ROWS(engine.cfg!$D11:$D18)-1)+1,MIN(MATCH(MAX(engine.cfg!$E10,IF(K53&gt;0,1/K53,0)),engine.cfg!$E10:$M10),COLUMNS(engine.cfg!$E10:$M10)-1)+1)-INDEX(engine.cfg!$E11:$M18,MIN(MATCH(MAX(engine.cfg!$D11,K64),engine.cfg!$D11:$D18),ROWS(engine.cfg!$D11:$D18)-1),MIN(MATCH(MAX(engine.cfg!$E10,IF(K53&gt;0,1/K53,0)),engine.cfg!$E10:$M10),COLUMNS(engine.cfg!$E10:$M10)-1)+1))*IF(K64&lt;=INDEX(engine.cfg!$D11:$D18,MIN(MATCH(MAX(engine.cfg!$D11,K64),engine.cfg!$D11:$D18),ROWS(engine.cfg!$D11:$D18)-1)),0,IF(K64&gt;=INDEX(engine.cfg!$D11:$D18,MIN(MATCH(MAX(engine.cfg!$D11,K64),engine.cfg!$D11:$D18),ROWS(engine.cfg!$D11:$D18)-1)+1),1,(K64-INDEX(engine.cfg!$D11:$D18,MIN(MATCH(MAX(engine.cfg!$D11,K64),engine.cfg!$D11:$D18),ROWS(engine.cfg!$D11:$D18)-1)))/(INDEX(engine.cfg!$D11:$D18,MIN(MATCH(MAX(engine.cfg!$D11,K64),engine.cfg!$D11:$D18),ROWS(engine.cfg!$D11:$D18)-1)+1)-INDEX(engine.cfg!$D11:$D18,MIN(MATCH(MAX(engine.cfg!$D11,K64),engine.cfg!$D11:$D18),ROWS(engine.cfg!$D11:$D18)-1)))))-(INDEX(engine.cfg!$E11:$M18,MIN(MATCH(MAX(engine.cfg!$D11,K64),engine.cfg!$D11:$D18),ROWS(engine.cfg!$D11:$D18)-1),MIN(MATCH(MAX(engine.cfg!$E10,IF(K53&gt;0,1/K53,0)),engine.cfg!$E10:$M10),COLUMNS(engine.cfg!$E10:$M10)-1))+(INDEX(engine.cfg!$E11:$M18,MIN(MATCH(MAX(engine.cfg!$D11,K64),engine.cfg!$D11:$D18),ROWS(engine.cfg!$D11:$D18)-1)+1,MIN(MATCH(MAX(engine.cfg!$E10,IF(K53&gt;0,1/K53,0)),engine.cfg!$E10:$M10),COLUMNS(engine.cfg!$E10:$M10)-1))-INDEX(engine.cfg!$E11:$M18,MIN(MATCH(MAX(engine.cfg!$D11,K64),engine.cfg!$D11:$D18),ROWS(engine.cfg!$D11:$D18)-1),MIN(MATCH(MAX(engine.cfg!$E10,IF(K53&gt;0,1/K53,0)),engine.cfg!$E10:$M10),COLUMNS(engine.cfg!$E10:$M10)-1)))*IF(K64&lt;=INDEX(engine.cfg!$D11:$D18,MIN(MATCH(MAX(engine.cfg!$D11,K64),engine.cfg!$D11:$D18),ROWS(engine.cfg!$D11:$D18)-1)),0,IF(K64&gt;=INDEX(engine.cfg!$D11:$D18,MIN(MATCH(MAX(engine.cfg!$D11,K64),engine.cfg!$D11:$D18),ROWS(engine.cfg!$D11:$D18)-1)+1),1,(K64-INDEX(engine.cfg!$D11:$D18,MIN(MATCH(MAX(engine.cfg!$D11,K64),engine.cfg!$D11:$D18),ROWS(engine.cfg!$D11:$D18)-1)))/(INDEX(engine.cfg!$D11:$D18,MIN(MATCH(MAX(engine.cfg!$D11,K64),engine.cfg!$D11:$D18),ROWS(engine.cfg!$D11:$D18)-1)+1)-INDEX(engine.cfg!$D11:$D18,MIN(MATCH(MAX(engine.cfg!$D11,K64),engine.cfg!$D11:$D18),ROWS(engine.cfg!$D11:$D18)-1)))))))*IF(IF(K53&gt;0,1/K53,0)&lt;=INDEX(engine.cfg!$E10:$M10,MIN(MATCH(MAX(engine.cfg!$E10,IF(K53&gt;0,1/K53,0)),engine.cfg!$E10:$M10),COLUMNS(engine.cfg!$E10:$M10)-1)),0,IF(IF(K53&gt;0,1/K53,0)&gt;=INDEX(engine.cfg!$E10:$M10,MIN(MATCH(MAX(engine.cfg!$E10,IF(K53&gt;0,1/K53,0)),engine.cfg!$E10:$M10),COLUMNS(engine.cfg!$E10:$M10)-1)+1),1,(IF(K53&gt;0,1/K53,0)-INDEX(engine.cfg!$E10:$M10,MIN(MATCH(MAX(engine.cfg!$E10,IF(K53&gt;0,1/K53,0)),engine.cfg!$E10:$M10),COLUMNS(engine.cfg!$E10:$M10)-1)))/(INDEX(engine.cfg!$E10:$M10,MIN(MATCH(MAX(engine.cfg!$E10,IF(K53&gt;0,1/K53,0)),engine.cfg!$E10:$M10),COLUMNS(engine.cfg!$E10:$M10)-1)+1)-INDEX(engine.cfg!$E10:$M10,MIN(MATCH(MAX(engine.cfg!$E10,IF(K53&gt;0,1/K53,0)),engine.cfg!$E10:$M10),COLUMNS(engine.cfg!$E10:$M10)-1))))),"N/A")</f>
        <v>N/A</v>
      </c>
      <c r="L67" s="49" t="str" cm="1">
        <f t="array" ref="L67">IF(AND(L15="OK",engine.cfg!$D7&gt;0.5),INDEX(engine.cfg!$E11:$M18,MIN(MATCH(MAX(engine.cfg!$D11,L64),engine.cfg!$D11:$D18),ROWS(engine.cfg!$D11:$D18)-1),MIN(MATCH(MAX(engine.cfg!$E10,IF(L53&gt;0,1/L53,0)),engine.cfg!$E10:$M10),COLUMNS(engine.cfg!$E10:$M10)-1))+(INDEX(engine.cfg!$E11:$M18,MIN(MATCH(MAX(engine.cfg!$D11,L64),engine.cfg!$D11:$D18),ROWS(engine.cfg!$D11:$D18)-1)+1,MIN(MATCH(MAX(engine.cfg!$E10,IF(L53&gt;0,1/L53,0)),engine.cfg!$E10:$M10),COLUMNS(engine.cfg!$E10:$M10)-1))-INDEX(engine.cfg!$E11:$M18,MIN(MATCH(MAX(engine.cfg!$D11,L64),engine.cfg!$D11:$D18),ROWS(engine.cfg!$D11:$D18)-1),MIN(MATCH(MAX(engine.cfg!$E10,IF(L53&gt;0,1/L53,0)),engine.cfg!$E10:$M10),COLUMNS(engine.cfg!$E10:$M10)-1)))*IF(L64&lt;=INDEX(engine.cfg!$D11:$D18,MIN(MATCH(MAX(engine.cfg!$D11,L64),engine.cfg!$D11:$D18),ROWS(engine.cfg!$D11:$D18)-1)),0,IF(L64&gt;=INDEX(engine.cfg!$D11:$D18,MIN(MATCH(MAX(engine.cfg!$D11,L64),engine.cfg!$D11:$D18),ROWS(engine.cfg!$D11:$D18)-1)+1),1,(L64-INDEX(engine.cfg!$D11:$D18,MIN(MATCH(MAX(engine.cfg!$D11,L64),engine.cfg!$D11:$D18),ROWS(engine.cfg!$D11:$D18)-1)))/(INDEX(engine.cfg!$D11:$D18,MIN(MATCH(MAX(engine.cfg!$D11,L64),engine.cfg!$D11:$D18),ROWS(engine.cfg!$D11:$D18)-1)+1)-INDEX(engine.cfg!$D11:$D18,MIN(MATCH(MAX(engine.cfg!$D11,L64),engine.cfg!$D11:$D18),ROWS(engine.cfg!$D11:$D18)-1)))))+(INDEX(engine.cfg!$E11:$M18,MIN(MATCH(MAX(engine.cfg!$D11,L64),engine.cfg!$D11:$D18),ROWS(engine.cfg!$D11:$D18)-1),MIN(MATCH(MAX(engine.cfg!$E10,IF(L53&gt;0,1/L53,0)),engine.cfg!$E10:$M10),COLUMNS(engine.cfg!$E10:$M10)-1)+1)+(INDEX(engine.cfg!$E11:$M18,MIN(MATCH(MAX(engine.cfg!$D11,L64),engine.cfg!$D11:$D18),ROWS(engine.cfg!$D11:$D18)-1)+1,MIN(MATCH(MAX(engine.cfg!$E10,IF(L53&gt;0,1/L53,0)),engine.cfg!$E10:$M10),COLUMNS(engine.cfg!$E10:$M10)-1)+1)-INDEX(engine.cfg!$E11:$M18,MIN(MATCH(MAX(engine.cfg!$D11,L64),engine.cfg!$D11:$D18),ROWS(engine.cfg!$D11:$D18)-1),MIN(MATCH(MAX(engine.cfg!$E10,IF(L53&gt;0,1/L53,0)),engine.cfg!$E10:$M10),COLUMNS(engine.cfg!$E10:$M10)-1)+1))*IF(L64&lt;=INDEX(engine.cfg!$D11:$D18,MIN(MATCH(MAX(engine.cfg!$D11,L64),engine.cfg!$D11:$D18),ROWS(engine.cfg!$D11:$D18)-1)),0,IF(L64&gt;=INDEX(engine.cfg!$D11:$D18,MIN(MATCH(MAX(engine.cfg!$D11,L64),engine.cfg!$D11:$D18),ROWS(engine.cfg!$D11:$D18)-1)+1),1,(L64-INDEX(engine.cfg!$D11:$D18,MIN(MATCH(MAX(engine.cfg!$D11,L64),engine.cfg!$D11:$D18),ROWS(engine.cfg!$D11:$D18)-1)))/(INDEX(engine.cfg!$D11:$D18,MIN(MATCH(MAX(engine.cfg!$D11,L64),engine.cfg!$D11:$D18),ROWS(engine.cfg!$D11:$D18)-1)+1)-INDEX(engine.cfg!$D11:$D18,MIN(MATCH(MAX(engine.cfg!$D11,L64),engine.cfg!$D11:$D18),ROWS(engine.cfg!$D11:$D18)-1)))))-(INDEX(engine.cfg!$E11:$M18,MIN(MATCH(MAX(engine.cfg!$D11,L64),engine.cfg!$D11:$D18),ROWS(engine.cfg!$D11:$D18)-1),MIN(MATCH(MAX(engine.cfg!$E10,IF(L53&gt;0,1/L53,0)),engine.cfg!$E10:$M10),COLUMNS(engine.cfg!$E10:$M10)-1))+(INDEX(engine.cfg!$E11:$M18,MIN(MATCH(MAX(engine.cfg!$D11,L64),engine.cfg!$D11:$D18),ROWS(engine.cfg!$D11:$D18)-1)+1,MIN(MATCH(MAX(engine.cfg!$E10,IF(L53&gt;0,1/L53,0)),engine.cfg!$E10:$M10),COLUMNS(engine.cfg!$E10:$M10)-1))-INDEX(engine.cfg!$E11:$M18,MIN(MATCH(MAX(engine.cfg!$D11,L64),engine.cfg!$D11:$D18),ROWS(engine.cfg!$D11:$D18)-1),MIN(MATCH(MAX(engine.cfg!$E10,IF(L53&gt;0,1/L53,0)),engine.cfg!$E10:$M10),COLUMNS(engine.cfg!$E10:$M10)-1)))*IF(L64&lt;=INDEX(engine.cfg!$D11:$D18,MIN(MATCH(MAX(engine.cfg!$D11,L64),engine.cfg!$D11:$D18),ROWS(engine.cfg!$D11:$D18)-1)),0,IF(L64&gt;=INDEX(engine.cfg!$D11:$D18,MIN(MATCH(MAX(engine.cfg!$D11,L64),engine.cfg!$D11:$D18),ROWS(engine.cfg!$D11:$D18)-1)+1),1,(L64-INDEX(engine.cfg!$D11:$D18,MIN(MATCH(MAX(engine.cfg!$D11,L64),engine.cfg!$D11:$D18),ROWS(engine.cfg!$D11:$D18)-1)))/(INDEX(engine.cfg!$D11:$D18,MIN(MATCH(MAX(engine.cfg!$D11,L64),engine.cfg!$D11:$D18),ROWS(engine.cfg!$D11:$D18)-1)+1)-INDEX(engine.cfg!$D11:$D18,MIN(MATCH(MAX(engine.cfg!$D11,L64),engine.cfg!$D11:$D18),ROWS(engine.cfg!$D11:$D18)-1)))))))*IF(IF(L53&gt;0,1/L53,0)&lt;=INDEX(engine.cfg!$E10:$M10,MIN(MATCH(MAX(engine.cfg!$E10,IF(L53&gt;0,1/L53,0)),engine.cfg!$E10:$M10),COLUMNS(engine.cfg!$E10:$M10)-1)),0,IF(IF(L53&gt;0,1/L53,0)&gt;=INDEX(engine.cfg!$E10:$M10,MIN(MATCH(MAX(engine.cfg!$E10,IF(L53&gt;0,1/L53,0)),engine.cfg!$E10:$M10),COLUMNS(engine.cfg!$E10:$M10)-1)+1),1,(IF(L53&gt;0,1/L53,0)-INDEX(engine.cfg!$E10:$M10,MIN(MATCH(MAX(engine.cfg!$E10,IF(L53&gt;0,1/L53,0)),engine.cfg!$E10:$M10),COLUMNS(engine.cfg!$E10:$M10)-1)))/(INDEX(engine.cfg!$E10:$M10,MIN(MATCH(MAX(engine.cfg!$E10,IF(L53&gt;0,1/L53,0)),engine.cfg!$E10:$M10),COLUMNS(engine.cfg!$E10:$M10)-1)+1)-INDEX(engine.cfg!$E10:$M10,MIN(MATCH(MAX(engine.cfg!$E10,IF(L53&gt;0,1/L53,0)),engine.cfg!$E10:$M10),COLUMNS(engine.cfg!$E10:$M10)-1))))),"N/A")</f>
        <v>N/A</v>
      </c>
      <c r="M67" s="49" t="str" cm="1">
        <f t="array" ref="M67">IF(AND(M15="OK",engine.cfg!$D7&gt;0.5),INDEX(engine.cfg!$E11:$M18,MIN(MATCH(MAX(engine.cfg!$D11,M64),engine.cfg!$D11:$D18),ROWS(engine.cfg!$D11:$D18)-1),MIN(MATCH(MAX(engine.cfg!$E10,IF(M53&gt;0,1/M53,0)),engine.cfg!$E10:$M10),COLUMNS(engine.cfg!$E10:$M10)-1))+(INDEX(engine.cfg!$E11:$M18,MIN(MATCH(MAX(engine.cfg!$D11,M64),engine.cfg!$D11:$D18),ROWS(engine.cfg!$D11:$D18)-1)+1,MIN(MATCH(MAX(engine.cfg!$E10,IF(M53&gt;0,1/M53,0)),engine.cfg!$E10:$M10),COLUMNS(engine.cfg!$E10:$M10)-1))-INDEX(engine.cfg!$E11:$M18,MIN(MATCH(MAX(engine.cfg!$D11,M64),engine.cfg!$D11:$D18),ROWS(engine.cfg!$D11:$D18)-1),MIN(MATCH(MAX(engine.cfg!$E10,IF(M53&gt;0,1/M53,0)),engine.cfg!$E10:$M10),COLUMNS(engine.cfg!$E10:$M10)-1)))*IF(M64&lt;=INDEX(engine.cfg!$D11:$D18,MIN(MATCH(MAX(engine.cfg!$D11,M64),engine.cfg!$D11:$D18),ROWS(engine.cfg!$D11:$D18)-1)),0,IF(M64&gt;=INDEX(engine.cfg!$D11:$D18,MIN(MATCH(MAX(engine.cfg!$D11,M64),engine.cfg!$D11:$D18),ROWS(engine.cfg!$D11:$D18)-1)+1),1,(M64-INDEX(engine.cfg!$D11:$D18,MIN(MATCH(MAX(engine.cfg!$D11,M64),engine.cfg!$D11:$D18),ROWS(engine.cfg!$D11:$D18)-1)))/(INDEX(engine.cfg!$D11:$D18,MIN(MATCH(MAX(engine.cfg!$D11,M64),engine.cfg!$D11:$D18),ROWS(engine.cfg!$D11:$D18)-1)+1)-INDEX(engine.cfg!$D11:$D18,MIN(MATCH(MAX(engine.cfg!$D11,M64),engine.cfg!$D11:$D18),ROWS(engine.cfg!$D11:$D18)-1)))))+(INDEX(engine.cfg!$E11:$M18,MIN(MATCH(MAX(engine.cfg!$D11,M64),engine.cfg!$D11:$D18),ROWS(engine.cfg!$D11:$D18)-1),MIN(MATCH(MAX(engine.cfg!$E10,IF(M53&gt;0,1/M53,0)),engine.cfg!$E10:$M10),COLUMNS(engine.cfg!$E10:$M10)-1)+1)+(INDEX(engine.cfg!$E11:$M18,MIN(MATCH(MAX(engine.cfg!$D11,M64),engine.cfg!$D11:$D18),ROWS(engine.cfg!$D11:$D18)-1)+1,MIN(MATCH(MAX(engine.cfg!$E10,IF(M53&gt;0,1/M53,0)),engine.cfg!$E10:$M10),COLUMNS(engine.cfg!$E10:$M10)-1)+1)-INDEX(engine.cfg!$E11:$M18,MIN(MATCH(MAX(engine.cfg!$D11,M64),engine.cfg!$D11:$D18),ROWS(engine.cfg!$D11:$D18)-1),MIN(MATCH(MAX(engine.cfg!$E10,IF(M53&gt;0,1/M53,0)),engine.cfg!$E10:$M10),COLUMNS(engine.cfg!$E10:$M10)-1)+1))*IF(M64&lt;=INDEX(engine.cfg!$D11:$D18,MIN(MATCH(MAX(engine.cfg!$D11,M64),engine.cfg!$D11:$D18),ROWS(engine.cfg!$D11:$D18)-1)),0,IF(M64&gt;=INDEX(engine.cfg!$D11:$D18,MIN(MATCH(MAX(engine.cfg!$D11,M64),engine.cfg!$D11:$D18),ROWS(engine.cfg!$D11:$D18)-1)+1),1,(M64-INDEX(engine.cfg!$D11:$D18,MIN(MATCH(MAX(engine.cfg!$D11,M64),engine.cfg!$D11:$D18),ROWS(engine.cfg!$D11:$D18)-1)))/(INDEX(engine.cfg!$D11:$D18,MIN(MATCH(MAX(engine.cfg!$D11,M64),engine.cfg!$D11:$D18),ROWS(engine.cfg!$D11:$D18)-1)+1)-INDEX(engine.cfg!$D11:$D18,MIN(MATCH(MAX(engine.cfg!$D11,M64),engine.cfg!$D11:$D18),ROWS(engine.cfg!$D11:$D18)-1)))))-(INDEX(engine.cfg!$E11:$M18,MIN(MATCH(MAX(engine.cfg!$D11,M64),engine.cfg!$D11:$D18),ROWS(engine.cfg!$D11:$D18)-1),MIN(MATCH(MAX(engine.cfg!$E10,IF(M53&gt;0,1/M53,0)),engine.cfg!$E10:$M10),COLUMNS(engine.cfg!$E10:$M10)-1))+(INDEX(engine.cfg!$E11:$M18,MIN(MATCH(MAX(engine.cfg!$D11,M64),engine.cfg!$D11:$D18),ROWS(engine.cfg!$D11:$D18)-1)+1,MIN(MATCH(MAX(engine.cfg!$E10,IF(M53&gt;0,1/M53,0)),engine.cfg!$E10:$M10),COLUMNS(engine.cfg!$E10:$M10)-1))-INDEX(engine.cfg!$E11:$M18,MIN(MATCH(MAX(engine.cfg!$D11,M64),engine.cfg!$D11:$D18),ROWS(engine.cfg!$D11:$D18)-1),MIN(MATCH(MAX(engine.cfg!$E10,IF(M53&gt;0,1/M53,0)),engine.cfg!$E10:$M10),COLUMNS(engine.cfg!$E10:$M10)-1)))*IF(M64&lt;=INDEX(engine.cfg!$D11:$D18,MIN(MATCH(MAX(engine.cfg!$D11,M64),engine.cfg!$D11:$D18),ROWS(engine.cfg!$D11:$D18)-1)),0,IF(M64&gt;=INDEX(engine.cfg!$D11:$D18,MIN(MATCH(MAX(engine.cfg!$D11,M64),engine.cfg!$D11:$D18),ROWS(engine.cfg!$D11:$D18)-1)+1),1,(M64-INDEX(engine.cfg!$D11:$D18,MIN(MATCH(MAX(engine.cfg!$D11,M64),engine.cfg!$D11:$D18),ROWS(engine.cfg!$D11:$D18)-1)))/(INDEX(engine.cfg!$D11:$D18,MIN(MATCH(MAX(engine.cfg!$D11,M64),engine.cfg!$D11:$D18),ROWS(engine.cfg!$D11:$D18)-1)+1)-INDEX(engine.cfg!$D11:$D18,MIN(MATCH(MAX(engine.cfg!$D11,M64),engine.cfg!$D11:$D18),ROWS(engine.cfg!$D11:$D18)-1)))))))*IF(IF(M53&gt;0,1/M53,0)&lt;=INDEX(engine.cfg!$E10:$M10,MIN(MATCH(MAX(engine.cfg!$E10,IF(M53&gt;0,1/M53,0)),engine.cfg!$E10:$M10),COLUMNS(engine.cfg!$E10:$M10)-1)),0,IF(IF(M53&gt;0,1/M53,0)&gt;=INDEX(engine.cfg!$E10:$M10,MIN(MATCH(MAX(engine.cfg!$E10,IF(M53&gt;0,1/M53,0)),engine.cfg!$E10:$M10),COLUMNS(engine.cfg!$E10:$M10)-1)+1),1,(IF(M53&gt;0,1/M53,0)-INDEX(engine.cfg!$E10:$M10,MIN(MATCH(MAX(engine.cfg!$E10,IF(M53&gt;0,1/M53,0)),engine.cfg!$E10:$M10),COLUMNS(engine.cfg!$E10:$M10)-1)))/(INDEX(engine.cfg!$E10:$M10,MIN(MATCH(MAX(engine.cfg!$E10,IF(M53&gt;0,1/M53,0)),engine.cfg!$E10:$M10),COLUMNS(engine.cfg!$E10:$M10)-1)+1)-INDEX(engine.cfg!$E10:$M10,MIN(MATCH(MAX(engine.cfg!$E10,IF(M53&gt;0,1/M53,0)),engine.cfg!$E10:$M10),COLUMNS(engine.cfg!$E10:$M10)-1))))),"N/A")</f>
        <v>N/A</v>
      </c>
      <c r="N67" s="49" t="str" cm="1">
        <f t="array" ref="N67">IF(AND(N15="OK",engine.cfg!$D7&gt;0.5),INDEX(engine.cfg!$E11:$M18,MIN(MATCH(MAX(engine.cfg!$D11,N64),engine.cfg!$D11:$D18),ROWS(engine.cfg!$D11:$D18)-1),MIN(MATCH(MAX(engine.cfg!$E10,IF(N53&gt;0,1/N53,0)),engine.cfg!$E10:$M10),COLUMNS(engine.cfg!$E10:$M10)-1))+(INDEX(engine.cfg!$E11:$M18,MIN(MATCH(MAX(engine.cfg!$D11,N64),engine.cfg!$D11:$D18),ROWS(engine.cfg!$D11:$D18)-1)+1,MIN(MATCH(MAX(engine.cfg!$E10,IF(N53&gt;0,1/N53,0)),engine.cfg!$E10:$M10),COLUMNS(engine.cfg!$E10:$M10)-1))-INDEX(engine.cfg!$E11:$M18,MIN(MATCH(MAX(engine.cfg!$D11,N64),engine.cfg!$D11:$D18),ROWS(engine.cfg!$D11:$D18)-1),MIN(MATCH(MAX(engine.cfg!$E10,IF(N53&gt;0,1/N53,0)),engine.cfg!$E10:$M10),COLUMNS(engine.cfg!$E10:$M10)-1)))*IF(N64&lt;=INDEX(engine.cfg!$D11:$D18,MIN(MATCH(MAX(engine.cfg!$D11,N64),engine.cfg!$D11:$D18),ROWS(engine.cfg!$D11:$D18)-1)),0,IF(N64&gt;=INDEX(engine.cfg!$D11:$D18,MIN(MATCH(MAX(engine.cfg!$D11,N64),engine.cfg!$D11:$D18),ROWS(engine.cfg!$D11:$D18)-1)+1),1,(N64-INDEX(engine.cfg!$D11:$D18,MIN(MATCH(MAX(engine.cfg!$D11,N64),engine.cfg!$D11:$D18),ROWS(engine.cfg!$D11:$D18)-1)))/(INDEX(engine.cfg!$D11:$D18,MIN(MATCH(MAX(engine.cfg!$D11,N64),engine.cfg!$D11:$D18),ROWS(engine.cfg!$D11:$D18)-1)+1)-INDEX(engine.cfg!$D11:$D18,MIN(MATCH(MAX(engine.cfg!$D11,N64),engine.cfg!$D11:$D18),ROWS(engine.cfg!$D11:$D18)-1)))))+(INDEX(engine.cfg!$E11:$M18,MIN(MATCH(MAX(engine.cfg!$D11,N64),engine.cfg!$D11:$D18),ROWS(engine.cfg!$D11:$D18)-1),MIN(MATCH(MAX(engine.cfg!$E10,IF(N53&gt;0,1/N53,0)),engine.cfg!$E10:$M10),COLUMNS(engine.cfg!$E10:$M10)-1)+1)+(INDEX(engine.cfg!$E11:$M18,MIN(MATCH(MAX(engine.cfg!$D11,N64),engine.cfg!$D11:$D18),ROWS(engine.cfg!$D11:$D18)-1)+1,MIN(MATCH(MAX(engine.cfg!$E10,IF(N53&gt;0,1/N53,0)),engine.cfg!$E10:$M10),COLUMNS(engine.cfg!$E10:$M10)-1)+1)-INDEX(engine.cfg!$E11:$M18,MIN(MATCH(MAX(engine.cfg!$D11,N64),engine.cfg!$D11:$D18),ROWS(engine.cfg!$D11:$D18)-1),MIN(MATCH(MAX(engine.cfg!$E10,IF(N53&gt;0,1/N53,0)),engine.cfg!$E10:$M10),COLUMNS(engine.cfg!$E10:$M10)-1)+1))*IF(N64&lt;=INDEX(engine.cfg!$D11:$D18,MIN(MATCH(MAX(engine.cfg!$D11,N64),engine.cfg!$D11:$D18),ROWS(engine.cfg!$D11:$D18)-1)),0,IF(N64&gt;=INDEX(engine.cfg!$D11:$D18,MIN(MATCH(MAX(engine.cfg!$D11,N64),engine.cfg!$D11:$D18),ROWS(engine.cfg!$D11:$D18)-1)+1),1,(N64-INDEX(engine.cfg!$D11:$D18,MIN(MATCH(MAX(engine.cfg!$D11,N64),engine.cfg!$D11:$D18),ROWS(engine.cfg!$D11:$D18)-1)))/(INDEX(engine.cfg!$D11:$D18,MIN(MATCH(MAX(engine.cfg!$D11,N64),engine.cfg!$D11:$D18),ROWS(engine.cfg!$D11:$D18)-1)+1)-INDEX(engine.cfg!$D11:$D18,MIN(MATCH(MAX(engine.cfg!$D11,N64),engine.cfg!$D11:$D18),ROWS(engine.cfg!$D11:$D18)-1)))))-(INDEX(engine.cfg!$E11:$M18,MIN(MATCH(MAX(engine.cfg!$D11,N64),engine.cfg!$D11:$D18),ROWS(engine.cfg!$D11:$D18)-1),MIN(MATCH(MAX(engine.cfg!$E10,IF(N53&gt;0,1/N53,0)),engine.cfg!$E10:$M10),COLUMNS(engine.cfg!$E10:$M10)-1))+(INDEX(engine.cfg!$E11:$M18,MIN(MATCH(MAX(engine.cfg!$D11,N64),engine.cfg!$D11:$D18),ROWS(engine.cfg!$D11:$D18)-1)+1,MIN(MATCH(MAX(engine.cfg!$E10,IF(N53&gt;0,1/N53,0)),engine.cfg!$E10:$M10),COLUMNS(engine.cfg!$E10:$M10)-1))-INDEX(engine.cfg!$E11:$M18,MIN(MATCH(MAX(engine.cfg!$D11,N64),engine.cfg!$D11:$D18),ROWS(engine.cfg!$D11:$D18)-1),MIN(MATCH(MAX(engine.cfg!$E10,IF(N53&gt;0,1/N53,0)),engine.cfg!$E10:$M10),COLUMNS(engine.cfg!$E10:$M10)-1)))*IF(N64&lt;=INDEX(engine.cfg!$D11:$D18,MIN(MATCH(MAX(engine.cfg!$D11,N64),engine.cfg!$D11:$D18),ROWS(engine.cfg!$D11:$D18)-1)),0,IF(N64&gt;=INDEX(engine.cfg!$D11:$D18,MIN(MATCH(MAX(engine.cfg!$D11,N64),engine.cfg!$D11:$D18),ROWS(engine.cfg!$D11:$D18)-1)+1),1,(N64-INDEX(engine.cfg!$D11:$D18,MIN(MATCH(MAX(engine.cfg!$D11,N64),engine.cfg!$D11:$D18),ROWS(engine.cfg!$D11:$D18)-1)))/(INDEX(engine.cfg!$D11:$D18,MIN(MATCH(MAX(engine.cfg!$D11,N64),engine.cfg!$D11:$D18),ROWS(engine.cfg!$D11:$D18)-1)+1)-INDEX(engine.cfg!$D11:$D18,MIN(MATCH(MAX(engine.cfg!$D11,N64),engine.cfg!$D11:$D18),ROWS(engine.cfg!$D11:$D18)-1)))))))*IF(IF(N53&gt;0,1/N53,0)&lt;=INDEX(engine.cfg!$E10:$M10,MIN(MATCH(MAX(engine.cfg!$E10,IF(N53&gt;0,1/N53,0)),engine.cfg!$E10:$M10),COLUMNS(engine.cfg!$E10:$M10)-1)),0,IF(IF(N53&gt;0,1/N53,0)&gt;=INDEX(engine.cfg!$E10:$M10,MIN(MATCH(MAX(engine.cfg!$E10,IF(N53&gt;0,1/N53,0)),engine.cfg!$E10:$M10),COLUMNS(engine.cfg!$E10:$M10)-1)+1),1,(IF(N53&gt;0,1/N53,0)-INDEX(engine.cfg!$E10:$M10,MIN(MATCH(MAX(engine.cfg!$E10,IF(N53&gt;0,1/N53,0)),engine.cfg!$E10:$M10),COLUMNS(engine.cfg!$E10:$M10)-1)))/(INDEX(engine.cfg!$E10:$M10,MIN(MATCH(MAX(engine.cfg!$E10,IF(N53&gt;0,1/N53,0)),engine.cfg!$E10:$M10),COLUMNS(engine.cfg!$E10:$M10)-1)+1)-INDEX(engine.cfg!$E10:$M10,MIN(MATCH(MAX(engine.cfg!$E10,IF(N53&gt;0,1/N53,0)),engine.cfg!$E10:$M10),COLUMNS(engine.cfg!$E10:$M10)-1))))),"N/A")</f>
        <v>N/A</v>
      </c>
      <c r="O67" s="49" t="str" cm="1">
        <f t="array" ref="O67">IF(AND(O15="OK",engine.cfg!$D7&gt;0.5),INDEX(engine.cfg!$E11:$M18,MIN(MATCH(MAX(engine.cfg!$D11,O64),engine.cfg!$D11:$D18),ROWS(engine.cfg!$D11:$D18)-1),MIN(MATCH(MAX(engine.cfg!$E10,IF(O53&gt;0,1/O53,0)),engine.cfg!$E10:$M10),COLUMNS(engine.cfg!$E10:$M10)-1))+(INDEX(engine.cfg!$E11:$M18,MIN(MATCH(MAX(engine.cfg!$D11,O64),engine.cfg!$D11:$D18),ROWS(engine.cfg!$D11:$D18)-1)+1,MIN(MATCH(MAX(engine.cfg!$E10,IF(O53&gt;0,1/O53,0)),engine.cfg!$E10:$M10),COLUMNS(engine.cfg!$E10:$M10)-1))-INDEX(engine.cfg!$E11:$M18,MIN(MATCH(MAX(engine.cfg!$D11,O64),engine.cfg!$D11:$D18),ROWS(engine.cfg!$D11:$D18)-1),MIN(MATCH(MAX(engine.cfg!$E10,IF(O53&gt;0,1/O53,0)),engine.cfg!$E10:$M10),COLUMNS(engine.cfg!$E10:$M10)-1)))*IF(O64&lt;=INDEX(engine.cfg!$D11:$D18,MIN(MATCH(MAX(engine.cfg!$D11,O64),engine.cfg!$D11:$D18),ROWS(engine.cfg!$D11:$D18)-1)),0,IF(O64&gt;=INDEX(engine.cfg!$D11:$D18,MIN(MATCH(MAX(engine.cfg!$D11,O64),engine.cfg!$D11:$D18),ROWS(engine.cfg!$D11:$D18)-1)+1),1,(O64-INDEX(engine.cfg!$D11:$D18,MIN(MATCH(MAX(engine.cfg!$D11,O64),engine.cfg!$D11:$D18),ROWS(engine.cfg!$D11:$D18)-1)))/(INDEX(engine.cfg!$D11:$D18,MIN(MATCH(MAX(engine.cfg!$D11,O64),engine.cfg!$D11:$D18),ROWS(engine.cfg!$D11:$D18)-1)+1)-INDEX(engine.cfg!$D11:$D18,MIN(MATCH(MAX(engine.cfg!$D11,O64),engine.cfg!$D11:$D18),ROWS(engine.cfg!$D11:$D18)-1)))))+(INDEX(engine.cfg!$E11:$M18,MIN(MATCH(MAX(engine.cfg!$D11,O64),engine.cfg!$D11:$D18),ROWS(engine.cfg!$D11:$D18)-1),MIN(MATCH(MAX(engine.cfg!$E10,IF(O53&gt;0,1/O53,0)),engine.cfg!$E10:$M10),COLUMNS(engine.cfg!$E10:$M10)-1)+1)+(INDEX(engine.cfg!$E11:$M18,MIN(MATCH(MAX(engine.cfg!$D11,O64),engine.cfg!$D11:$D18),ROWS(engine.cfg!$D11:$D18)-1)+1,MIN(MATCH(MAX(engine.cfg!$E10,IF(O53&gt;0,1/O53,0)),engine.cfg!$E10:$M10),COLUMNS(engine.cfg!$E10:$M10)-1)+1)-INDEX(engine.cfg!$E11:$M18,MIN(MATCH(MAX(engine.cfg!$D11,O64),engine.cfg!$D11:$D18),ROWS(engine.cfg!$D11:$D18)-1),MIN(MATCH(MAX(engine.cfg!$E10,IF(O53&gt;0,1/O53,0)),engine.cfg!$E10:$M10),COLUMNS(engine.cfg!$E10:$M10)-1)+1))*IF(O64&lt;=INDEX(engine.cfg!$D11:$D18,MIN(MATCH(MAX(engine.cfg!$D11,O64),engine.cfg!$D11:$D18),ROWS(engine.cfg!$D11:$D18)-1)),0,IF(O64&gt;=INDEX(engine.cfg!$D11:$D18,MIN(MATCH(MAX(engine.cfg!$D11,O64),engine.cfg!$D11:$D18),ROWS(engine.cfg!$D11:$D18)-1)+1),1,(O64-INDEX(engine.cfg!$D11:$D18,MIN(MATCH(MAX(engine.cfg!$D11,O64),engine.cfg!$D11:$D18),ROWS(engine.cfg!$D11:$D18)-1)))/(INDEX(engine.cfg!$D11:$D18,MIN(MATCH(MAX(engine.cfg!$D11,O64),engine.cfg!$D11:$D18),ROWS(engine.cfg!$D11:$D18)-1)+1)-INDEX(engine.cfg!$D11:$D18,MIN(MATCH(MAX(engine.cfg!$D11,O64),engine.cfg!$D11:$D18),ROWS(engine.cfg!$D11:$D18)-1)))))-(INDEX(engine.cfg!$E11:$M18,MIN(MATCH(MAX(engine.cfg!$D11,O64),engine.cfg!$D11:$D18),ROWS(engine.cfg!$D11:$D18)-1),MIN(MATCH(MAX(engine.cfg!$E10,IF(O53&gt;0,1/O53,0)),engine.cfg!$E10:$M10),COLUMNS(engine.cfg!$E10:$M10)-1))+(INDEX(engine.cfg!$E11:$M18,MIN(MATCH(MAX(engine.cfg!$D11,O64),engine.cfg!$D11:$D18),ROWS(engine.cfg!$D11:$D18)-1)+1,MIN(MATCH(MAX(engine.cfg!$E10,IF(O53&gt;0,1/O53,0)),engine.cfg!$E10:$M10),COLUMNS(engine.cfg!$E10:$M10)-1))-INDEX(engine.cfg!$E11:$M18,MIN(MATCH(MAX(engine.cfg!$D11,O64),engine.cfg!$D11:$D18),ROWS(engine.cfg!$D11:$D18)-1),MIN(MATCH(MAX(engine.cfg!$E10,IF(O53&gt;0,1/O53,0)),engine.cfg!$E10:$M10),COLUMNS(engine.cfg!$E10:$M10)-1)))*IF(O64&lt;=INDEX(engine.cfg!$D11:$D18,MIN(MATCH(MAX(engine.cfg!$D11,O64),engine.cfg!$D11:$D18),ROWS(engine.cfg!$D11:$D18)-1)),0,IF(O64&gt;=INDEX(engine.cfg!$D11:$D18,MIN(MATCH(MAX(engine.cfg!$D11,O64),engine.cfg!$D11:$D18),ROWS(engine.cfg!$D11:$D18)-1)+1),1,(O64-INDEX(engine.cfg!$D11:$D18,MIN(MATCH(MAX(engine.cfg!$D11,O64),engine.cfg!$D11:$D18),ROWS(engine.cfg!$D11:$D18)-1)))/(INDEX(engine.cfg!$D11:$D18,MIN(MATCH(MAX(engine.cfg!$D11,O64),engine.cfg!$D11:$D18),ROWS(engine.cfg!$D11:$D18)-1)+1)-INDEX(engine.cfg!$D11:$D18,MIN(MATCH(MAX(engine.cfg!$D11,O64),engine.cfg!$D11:$D18),ROWS(engine.cfg!$D11:$D18)-1)))))))*IF(IF(O53&gt;0,1/O53,0)&lt;=INDEX(engine.cfg!$E10:$M10,MIN(MATCH(MAX(engine.cfg!$E10,IF(O53&gt;0,1/O53,0)),engine.cfg!$E10:$M10),COLUMNS(engine.cfg!$E10:$M10)-1)),0,IF(IF(O53&gt;0,1/O53,0)&gt;=INDEX(engine.cfg!$E10:$M10,MIN(MATCH(MAX(engine.cfg!$E10,IF(O53&gt;0,1/O53,0)),engine.cfg!$E10:$M10),COLUMNS(engine.cfg!$E10:$M10)-1)+1),1,(IF(O53&gt;0,1/O53,0)-INDEX(engine.cfg!$E10:$M10,MIN(MATCH(MAX(engine.cfg!$E10,IF(O53&gt;0,1/O53,0)),engine.cfg!$E10:$M10),COLUMNS(engine.cfg!$E10:$M10)-1)))/(INDEX(engine.cfg!$E10:$M10,MIN(MATCH(MAX(engine.cfg!$E10,IF(O53&gt;0,1/O53,0)),engine.cfg!$E10:$M10),COLUMNS(engine.cfg!$E10:$M10)-1)+1)-INDEX(engine.cfg!$E10:$M10,MIN(MATCH(MAX(engine.cfg!$E10,IF(O53&gt;0,1/O53,0)),engine.cfg!$E10:$M10),COLUMNS(engine.cfg!$E10:$M10)-1))))),"N/A")</f>
        <v>N/A</v>
      </c>
      <c r="P67" s="49" t="str" cm="1">
        <f t="array" ref="P67">IF(AND(P15="OK",engine.cfg!$D7&gt;0.5),INDEX(engine.cfg!$E11:$M18,MIN(MATCH(MAX(engine.cfg!$D11,P64),engine.cfg!$D11:$D18),ROWS(engine.cfg!$D11:$D18)-1),MIN(MATCH(MAX(engine.cfg!$E10,IF(P53&gt;0,1/P53,0)),engine.cfg!$E10:$M10),COLUMNS(engine.cfg!$E10:$M10)-1))+(INDEX(engine.cfg!$E11:$M18,MIN(MATCH(MAX(engine.cfg!$D11,P64),engine.cfg!$D11:$D18),ROWS(engine.cfg!$D11:$D18)-1)+1,MIN(MATCH(MAX(engine.cfg!$E10,IF(P53&gt;0,1/P53,0)),engine.cfg!$E10:$M10),COLUMNS(engine.cfg!$E10:$M10)-1))-INDEX(engine.cfg!$E11:$M18,MIN(MATCH(MAX(engine.cfg!$D11,P64),engine.cfg!$D11:$D18),ROWS(engine.cfg!$D11:$D18)-1),MIN(MATCH(MAX(engine.cfg!$E10,IF(P53&gt;0,1/P53,0)),engine.cfg!$E10:$M10),COLUMNS(engine.cfg!$E10:$M10)-1)))*IF(P64&lt;=INDEX(engine.cfg!$D11:$D18,MIN(MATCH(MAX(engine.cfg!$D11,P64),engine.cfg!$D11:$D18),ROWS(engine.cfg!$D11:$D18)-1)),0,IF(P64&gt;=INDEX(engine.cfg!$D11:$D18,MIN(MATCH(MAX(engine.cfg!$D11,P64),engine.cfg!$D11:$D18),ROWS(engine.cfg!$D11:$D18)-1)+1),1,(P64-INDEX(engine.cfg!$D11:$D18,MIN(MATCH(MAX(engine.cfg!$D11,P64),engine.cfg!$D11:$D18),ROWS(engine.cfg!$D11:$D18)-1)))/(INDEX(engine.cfg!$D11:$D18,MIN(MATCH(MAX(engine.cfg!$D11,P64),engine.cfg!$D11:$D18),ROWS(engine.cfg!$D11:$D18)-1)+1)-INDEX(engine.cfg!$D11:$D18,MIN(MATCH(MAX(engine.cfg!$D11,P64),engine.cfg!$D11:$D18),ROWS(engine.cfg!$D11:$D18)-1)))))+(INDEX(engine.cfg!$E11:$M18,MIN(MATCH(MAX(engine.cfg!$D11,P64),engine.cfg!$D11:$D18),ROWS(engine.cfg!$D11:$D18)-1),MIN(MATCH(MAX(engine.cfg!$E10,IF(P53&gt;0,1/P53,0)),engine.cfg!$E10:$M10),COLUMNS(engine.cfg!$E10:$M10)-1)+1)+(INDEX(engine.cfg!$E11:$M18,MIN(MATCH(MAX(engine.cfg!$D11,P64),engine.cfg!$D11:$D18),ROWS(engine.cfg!$D11:$D18)-1)+1,MIN(MATCH(MAX(engine.cfg!$E10,IF(P53&gt;0,1/P53,0)),engine.cfg!$E10:$M10),COLUMNS(engine.cfg!$E10:$M10)-1)+1)-INDEX(engine.cfg!$E11:$M18,MIN(MATCH(MAX(engine.cfg!$D11,P64),engine.cfg!$D11:$D18),ROWS(engine.cfg!$D11:$D18)-1),MIN(MATCH(MAX(engine.cfg!$E10,IF(P53&gt;0,1/P53,0)),engine.cfg!$E10:$M10),COLUMNS(engine.cfg!$E10:$M10)-1)+1))*IF(P64&lt;=INDEX(engine.cfg!$D11:$D18,MIN(MATCH(MAX(engine.cfg!$D11,P64),engine.cfg!$D11:$D18),ROWS(engine.cfg!$D11:$D18)-1)),0,IF(P64&gt;=INDEX(engine.cfg!$D11:$D18,MIN(MATCH(MAX(engine.cfg!$D11,P64),engine.cfg!$D11:$D18),ROWS(engine.cfg!$D11:$D18)-1)+1),1,(P64-INDEX(engine.cfg!$D11:$D18,MIN(MATCH(MAX(engine.cfg!$D11,P64),engine.cfg!$D11:$D18),ROWS(engine.cfg!$D11:$D18)-1)))/(INDEX(engine.cfg!$D11:$D18,MIN(MATCH(MAX(engine.cfg!$D11,P64),engine.cfg!$D11:$D18),ROWS(engine.cfg!$D11:$D18)-1)+1)-INDEX(engine.cfg!$D11:$D18,MIN(MATCH(MAX(engine.cfg!$D11,P64),engine.cfg!$D11:$D18),ROWS(engine.cfg!$D11:$D18)-1)))))-(INDEX(engine.cfg!$E11:$M18,MIN(MATCH(MAX(engine.cfg!$D11,P64),engine.cfg!$D11:$D18),ROWS(engine.cfg!$D11:$D18)-1),MIN(MATCH(MAX(engine.cfg!$E10,IF(P53&gt;0,1/P53,0)),engine.cfg!$E10:$M10),COLUMNS(engine.cfg!$E10:$M10)-1))+(INDEX(engine.cfg!$E11:$M18,MIN(MATCH(MAX(engine.cfg!$D11,P64),engine.cfg!$D11:$D18),ROWS(engine.cfg!$D11:$D18)-1)+1,MIN(MATCH(MAX(engine.cfg!$E10,IF(P53&gt;0,1/P53,0)),engine.cfg!$E10:$M10),COLUMNS(engine.cfg!$E10:$M10)-1))-INDEX(engine.cfg!$E11:$M18,MIN(MATCH(MAX(engine.cfg!$D11,P64),engine.cfg!$D11:$D18),ROWS(engine.cfg!$D11:$D18)-1),MIN(MATCH(MAX(engine.cfg!$E10,IF(P53&gt;0,1/P53,0)),engine.cfg!$E10:$M10),COLUMNS(engine.cfg!$E10:$M10)-1)))*IF(P64&lt;=INDEX(engine.cfg!$D11:$D18,MIN(MATCH(MAX(engine.cfg!$D11,P64),engine.cfg!$D11:$D18),ROWS(engine.cfg!$D11:$D18)-1)),0,IF(P64&gt;=INDEX(engine.cfg!$D11:$D18,MIN(MATCH(MAX(engine.cfg!$D11,P64),engine.cfg!$D11:$D18),ROWS(engine.cfg!$D11:$D18)-1)+1),1,(P64-INDEX(engine.cfg!$D11:$D18,MIN(MATCH(MAX(engine.cfg!$D11,P64),engine.cfg!$D11:$D18),ROWS(engine.cfg!$D11:$D18)-1)))/(INDEX(engine.cfg!$D11:$D18,MIN(MATCH(MAX(engine.cfg!$D11,P64),engine.cfg!$D11:$D18),ROWS(engine.cfg!$D11:$D18)-1)+1)-INDEX(engine.cfg!$D11:$D18,MIN(MATCH(MAX(engine.cfg!$D11,P64),engine.cfg!$D11:$D18),ROWS(engine.cfg!$D11:$D18)-1)))))))*IF(IF(P53&gt;0,1/P53,0)&lt;=INDEX(engine.cfg!$E10:$M10,MIN(MATCH(MAX(engine.cfg!$E10,IF(P53&gt;0,1/P53,0)),engine.cfg!$E10:$M10),COLUMNS(engine.cfg!$E10:$M10)-1)),0,IF(IF(P53&gt;0,1/P53,0)&gt;=INDEX(engine.cfg!$E10:$M10,MIN(MATCH(MAX(engine.cfg!$E10,IF(P53&gt;0,1/P53,0)),engine.cfg!$E10:$M10),COLUMNS(engine.cfg!$E10:$M10)-1)+1),1,(IF(P53&gt;0,1/P53,0)-INDEX(engine.cfg!$E10:$M10,MIN(MATCH(MAX(engine.cfg!$E10,IF(P53&gt;0,1/P53,0)),engine.cfg!$E10:$M10),COLUMNS(engine.cfg!$E10:$M10)-1)))/(INDEX(engine.cfg!$E10:$M10,MIN(MATCH(MAX(engine.cfg!$E10,IF(P53&gt;0,1/P53,0)),engine.cfg!$E10:$M10),COLUMNS(engine.cfg!$E10:$M10)-1)+1)-INDEX(engine.cfg!$E10:$M10,MIN(MATCH(MAX(engine.cfg!$E10,IF(P53&gt;0,1/P53,0)),engine.cfg!$E10:$M10),COLUMNS(engine.cfg!$E10:$M10)-1))))),"N/A")</f>
        <v>N/A</v>
      </c>
      <c r="Q67" s="49" t="str" cm="1">
        <f t="array" ref="Q67">IF(AND(Q15="OK",engine.cfg!$D7&gt;0.5),INDEX(engine.cfg!$E11:$M18,MIN(MATCH(MAX(engine.cfg!$D11,Q64),engine.cfg!$D11:$D18),ROWS(engine.cfg!$D11:$D18)-1),MIN(MATCH(MAX(engine.cfg!$E10,IF(Q53&gt;0,1/Q53,0)),engine.cfg!$E10:$M10),COLUMNS(engine.cfg!$E10:$M10)-1))+(INDEX(engine.cfg!$E11:$M18,MIN(MATCH(MAX(engine.cfg!$D11,Q64),engine.cfg!$D11:$D18),ROWS(engine.cfg!$D11:$D18)-1)+1,MIN(MATCH(MAX(engine.cfg!$E10,IF(Q53&gt;0,1/Q53,0)),engine.cfg!$E10:$M10),COLUMNS(engine.cfg!$E10:$M10)-1))-INDEX(engine.cfg!$E11:$M18,MIN(MATCH(MAX(engine.cfg!$D11,Q64),engine.cfg!$D11:$D18),ROWS(engine.cfg!$D11:$D18)-1),MIN(MATCH(MAX(engine.cfg!$E10,IF(Q53&gt;0,1/Q53,0)),engine.cfg!$E10:$M10),COLUMNS(engine.cfg!$E10:$M10)-1)))*IF(Q64&lt;=INDEX(engine.cfg!$D11:$D18,MIN(MATCH(MAX(engine.cfg!$D11,Q64),engine.cfg!$D11:$D18),ROWS(engine.cfg!$D11:$D18)-1)),0,IF(Q64&gt;=INDEX(engine.cfg!$D11:$D18,MIN(MATCH(MAX(engine.cfg!$D11,Q64),engine.cfg!$D11:$D18),ROWS(engine.cfg!$D11:$D18)-1)+1),1,(Q64-INDEX(engine.cfg!$D11:$D18,MIN(MATCH(MAX(engine.cfg!$D11,Q64),engine.cfg!$D11:$D18),ROWS(engine.cfg!$D11:$D18)-1)))/(INDEX(engine.cfg!$D11:$D18,MIN(MATCH(MAX(engine.cfg!$D11,Q64),engine.cfg!$D11:$D18),ROWS(engine.cfg!$D11:$D18)-1)+1)-INDEX(engine.cfg!$D11:$D18,MIN(MATCH(MAX(engine.cfg!$D11,Q64),engine.cfg!$D11:$D18),ROWS(engine.cfg!$D11:$D18)-1)))))+(INDEX(engine.cfg!$E11:$M18,MIN(MATCH(MAX(engine.cfg!$D11,Q64),engine.cfg!$D11:$D18),ROWS(engine.cfg!$D11:$D18)-1),MIN(MATCH(MAX(engine.cfg!$E10,IF(Q53&gt;0,1/Q53,0)),engine.cfg!$E10:$M10),COLUMNS(engine.cfg!$E10:$M10)-1)+1)+(INDEX(engine.cfg!$E11:$M18,MIN(MATCH(MAX(engine.cfg!$D11,Q64),engine.cfg!$D11:$D18),ROWS(engine.cfg!$D11:$D18)-1)+1,MIN(MATCH(MAX(engine.cfg!$E10,IF(Q53&gt;0,1/Q53,0)),engine.cfg!$E10:$M10),COLUMNS(engine.cfg!$E10:$M10)-1)+1)-INDEX(engine.cfg!$E11:$M18,MIN(MATCH(MAX(engine.cfg!$D11,Q64),engine.cfg!$D11:$D18),ROWS(engine.cfg!$D11:$D18)-1),MIN(MATCH(MAX(engine.cfg!$E10,IF(Q53&gt;0,1/Q53,0)),engine.cfg!$E10:$M10),COLUMNS(engine.cfg!$E10:$M10)-1)+1))*IF(Q64&lt;=INDEX(engine.cfg!$D11:$D18,MIN(MATCH(MAX(engine.cfg!$D11,Q64),engine.cfg!$D11:$D18),ROWS(engine.cfg!$D11:$D18)-1)),0,IF(Q64&gt;=INDEX(engine.cfg!$D11:$D18,MIN(MATCH(MAX(engine.cfg!$D11,Q64),engine.cfg!$D11:$D18),ROWS(engine.cfg!$D11:$D18)-1)+1),1,(Q64-INDEX(engine.cfg!$D11:$D18,MIN(MATCH(MAX(engine.cfg!$D11,Q64),engine.cfg!$D11:$D18),ROWS(engine.cfg!$D11:$D18)-1)))/(INDEX(engine.cfg!$D11:$D18,MIN(MATCH(MAX(engine.cfg!$D11,Q64),engine.cfg!$D11:$D18),ROWS(engine.cfg!$D11:$D18)-1)+1)-INDEX(engine.cfg!$D11:$D18,MIN(MATCH(MAX(engine.cfg!$D11,Q64),engine.cfg!$D11:$D18),ROWS(engine.cfg!$D11:$D18)-1)))))-(INDEX(engine.cfg!$E11:$M18,MIN(MATCH(MAX(engine.cfg!$D11,Q64),engine.cfg!$D11:$D18),ROWS(engine.cfg!$D11:$D18)-1),MIN(MATCH(MAX(engine.cfg!$E10,IF(Q53&gt;0,1/Q53,0)),engine.cfg!$E10:$M10),COLUMNS(engine.cfg!$E10:$M10)-1))+(INDEX(engine.cfg!$E11:$M18,MIN(MATCH(MAX(engine.cfg!$D11,Q64),engine.cfg!$D11:$D18),ROWS(engine.cfg!$D11:$D18)-1)+1,MIN(MATCH(MAX(engine.cfg!$E10,IF(Q53&gt;0,1/Q53,0)),engine.cfg!$E10:$M10),COLUMNS(engine.cfg!$E10:$M10)-1))-INDEX(engine.cfg!$E11:$M18,MIN(MATCH(MAX(engine.cfg!$D11,Q64),engine.cfg!$D11:$D18),ROWS(engine.cfg!$D11:$D18)-1),MIN(MATCH(MAX(engine.cfg!$E10,IF(Q53&gt;0,1/Q53,0)),engine.cfg!$E10:$M10),COLUMNS(engine.cfg!$E10:$M10)-1)))*IF(Q64&lt;=INDEX(engine.cfg!$D11:$D18,MIN(MATCH(MAX(engine.cfg!$D11,Q64),engine.cfg!$D11:$D18),ROWS(engine.cfg!$D11:$D18)-1)),0,IF(Q64&gt;=INDEX(engine.cfg!$D11:$D18,MIN(MATCH(MAX(engine.cfg!$D11,Q64),engine.cfg!$D11:$D18),ROWS(engine.cfg!$D11:$D18)-1)+1),1,(Q64-INDEX(engine.cfg!$D11:$D18,MIN(MATCH(MAX(engine.cfg!$D11,Q64),engine.cfg!$D11:$D18),ROWS(engine.cfg!$D11:$D18)-1)))/(INDEX(engine.cfg!$D11:$D18,MIN(MATCH(MAX(engine.cfg!$D11,Q64),engine.cfg!$D11:$D18),ROWS(engine.cfg!$D11:$D18)-1)+1)-INDEX(engine.cfg!$D11:$D18,MIN(MATCH(MAX(engine.cfg!$D11,Q64),engine.cfg!$D11:$D18),ROWS(engine.cfg!$D11:$D18)-1)))))))*IF(IF(Q53&gt;0,1/Q53,0)&lt;=INDEX(engine.cfg!$E10:$M10,MIN(MATCH(MAX(engine.cfg!$E10,IF(Q53&gt;0,1/Q53,0)),engine.cfg!$E10:$M10),COLUMNS(engine.cfg!$E10:$M10)-1)),0,IF(IF(Q53&gt;0,1/Q53,0)&gt;=INDEX(engine.cfg!$E10:$M10,MIN(MATCH(MAX(engine.cfg!$E10,IF(Q53&gt;0,1/Q53,0)),engine.cfg!$E10:$M10),COLUMNS(engine.cfg!$E10:$M10)-1)+1),1,(IF(Q53&gt;0,1/Q53,0)-INDEX(engine.cfg!$E10:$M10,MIN(MATCH(MAX(engine.cfg!$E10,IF(Q53&gt;0,1/Q53,0)),engine.cfg!$E10:$M10),COLUMNS(engine.cfg!$E10:$M10)-1)))/(INDEX(engine.cfg!$E10:$M10,MIN(MATCH(MAX(engine.cfg!$E10,IF(Q53&gt;0,1/Q53,0)),engine.cfg!$E10:$M10),COLUMNS(engine.cfg!$E10:$M10)-1)+1)-INDEX(engine.cfg!$E10:$M10,MIN(MATCH(MAX(engine.cfg!$E10,IF(Q53&gt;0,1/Q53,0)),engine.cfg!$E10:$M10),COLUMNS(engine.cfg!$E10:$M10)-1))))),"N/A")</f>
        <v>N/A</v>
      </c>
      <c r="R67" s="49" t="str" cm="1">
        <f t="array" ref="R67">IF(AND(R15="OK",engine.cfg!$D7&gt;0.5),INDEX(engine.cfg!$E11:$M18,MIN(MATCH(MAX(engine.cfg!$D11,R64),engine.cfg!$D11:$D18),ROWS(engine.cfg!$D11:$D18)-1),MIN(MATCH(MAX(engine.cfg!$E10,IF(R53&gt;0,1/R53,0)),engine.cfg!$E10:$M10),COLUMNS(engine.cfg!$E10:$M10)-1))+(INDEX(engine.cfg!$E11:$M18,MIN(MATCH(MAX(engine.cfg!$D11,R64),engine.cfg!$D11:$D18),ROWS(engine.cfg!$D11:$D18)-1)+1,MIN(MATCH(MAX(engine.cfg!$E10,IF(R53&gt;0,1/R53,0)),engine.cfg!$E10:$M10),COLUMNS(engine.cfg!$E10:$M10)-1))-INDEX(engine.cfg!$E11:$M18,MIN(MATCH(MAX(engine.cfg!$D11,R64),engine.cfg!$D11:$D18),ROWS(engine.cfg!$D11:$D18)-1),MIN(MATCH(MAX(engine.cfg!$E10,IF(R53&gt;0,1/R53,0)),engine.cfg!$E10:$M10),COLUMNS(engine.cfg!$E10:$M10)-1)))*IF(R64&lt;=INDEX(engine.cfg!$D11:$D18,MIN(MATCH(MAX(engine.cfg!$D11,R64),engine.cfg!$D11:$D18),ROWS(engine.cfg!$D11:$D18)-1)),0,IF(R64&gt;=INDEX(engine.cfg!$D11:$D18,MIN(MATCH(MAX(engine.cfg!$D11,R64),engine.cfg!$D11:$D18),ROWS(engine.cfg!$D11:$D18)-1)+1),1,(R64-INDEX(engine.cfg!$D11:$D18,MIN(MATCH(MAX(engine.cfg!$D11,R64),engine.cfg!$D11:$D18),ROWS(engine.cfg!$D11:$D18)-1)))/(INDEX(engine.cfg!$D11:$D18,MIN(MATCH(MAX(engine.cfg!$D11,R64),engine.cfg!$D11:$D18),ROWS(engine.cfg!$D11:$D18)-1)+1)-INDEX(engine.cfg!$D11:$D18,MIN(MATCH(MAX(engine.cfg!$D11,R64),engine.cfg!$D11:$D18),ROWS(engine.cfg!$D11:$D18)-1)))))+(INDEX(engine.cfg!$E11:$M18,MIN(MATCH(MAX(engine.cfg!$D11,R64),engine.cfg!$D11:$D18),ROWS(engine.cfg!$D11:$D18)-1),MIN(MATCH(MAX(engine.cfg!$E10,IF(R53&gt;0,1/R53,0)),engine.cfg!$E10:$M10),COLUMNS(engine.cfg!$E10:$M10)-1)+1)+(INDEX(engine.cfg!$E11:$M18,MIN(MATCH(MAX(engine.cfg!$D11,R64),engine.cfg!$D11:$D18),ROWS(engine.cfg!$D11:$D18)-1)+1,MIN(MATCH(MAX(engine.cfg!$E10,IF(R53&gt;0,1/R53,0)),engine.cfg!$E10:$M10),COLUMNS(engine.cfg!$E10:$M10)-1)+1)-INDEX(engine.cfg!$E11:$M18,MIN(MATCH(MAX(engine.cfg!$D11,R64),engine.cfg!$D11:$D18),ROWS(engine.cfg!$D11:$D18)-1),MIN(MATCH(MAX(engine.cfg!$E10,IF(R53&gt;0,1/R53,0)),engine.cfg!$E10:$M10),COLUMNS(engine.cfg!$E10:$M10)-1)+1))*IF(R64&lt;=INDEX(engine.cfg!$D11:$D18,MIN(MATCH(MAX(engine.cfg!$D11,R64),engine.cfg!$D11:$D18),ROWS(engine.cfg!$D11:$D18)-1)),0,IF(R64&gt;=INDEX(engine.cfg!$D11:$D18,MIN(MATCH(MAX(engine.cfg!$D11,R64),engine.cfg!$D11:$D18),ROWS(engine.cfg!$D11:$D18)-1)+1),1,(R64-INDEX(engine.cfg!$D11:$D18,MIN(MATCH(MAX(engine.cfg!$D11,R64),engine.cfg!$D11:$D18),ROWS(engine.cfg!$D11:$D18)-1)))/(INDEX(engine.cfg!$D11:$D18,MIN(MATCH(MAX(engine.cfg!$D11,R64),engine.cfg!$D11:$D18),ROWS(engine.cfg!$D11:$D18)-1)+1)-INDEX(engine.cfg!$D11:$D18,MIN(MATCH(MAX(engine.cfg!$D11,R64),engine.cfg!$D11:$D18),ROWS(engine.cfg!$D11:$D18)-1)))))-(INDEX(engine.cfg!$E11:$M18,MIN(MATCH(MAX(engine.cfg!$D11,R64),engine.cfg!$D11:$D18),ROWS(engine.cfg!$D11:$D18)-1),MIN(MATCH(MAX(engine.cfg!$E10,IF(R53&gt;0,1/R53,0)),engine.cfg!$E10:$M10),COLUMNS(engine.cfg!$E10:$M10)-1))+(INDEX(engine.cfg!$E11:$M18,MIN(MATCH(MAX(engine.cfg!$D11,R64),engine.cfg!$D11:$D18),ROWS(engine.cfg!$D11:$D18)-1)+1,MIN(MATCH(MAX(engine.cfg!$E10,IF(R53&gt;0,1/R53,0)),engine.cfg!$E10:$M10),COLUMNS(engine.cfg!$E10:$M10)-1))-INDEX(engine.cfg!$E11:$M18,MIN(MATCH(MAX(engine.cfg!$D11,R64),engine.cfg!$D11:$D18),ROWS(engine.cfg!$D11:$D18)-1),MIN(MATCH(MAX(engine.cfg!$E10,IF(R53&gt;0,1/R53,0)),engine.cfg!$E10:$M10),COLUMNS(engine.cfg!$E10:$M10)-1)))*IF(R64&lt;=INDEX(engine.cfg!$D11:$D18,MIN(MATCH(MAX(engine.cfg!$D11,R64),engine.cfg!$D11:$D18),ROWS(engine.cfg!$D11:$D18)-1)),0,IF(R64&gt;=INDEX(engine.cfg!$D11:$D18,MIN(MATCH(MAX(engine.cfg!$D11,R64),engine.cfg!$D11:$D18),ROWS(engine.cfg!$D11:$D18)-1)+1),1,(R64-INDEX(engine.cfg!$D11:$D18,MIN(MATCH(MAX(engine.cfg!$D11,R64),engine.cfg!$D11:$D18),ROWS(engine.cfg!$D11:$D18)-1)))/(INDEX(engine.cfg!$D11:$D18,MIN(MATCH(MAX(engine.cfg!$D11,R64),engine.cfg!$D11:$D18),ROWS(engine.cfg!$D11:$D18)-1)+1)-INDEX(engine.cfg!$D11:$D18,MIN(MATCH(MAX(engine.cfg!$D11,R64),engine.cfg!$D11:$D18),ROWS(engine.cfg!$D11:$D18)-1)))))))*IF(IF(R53&gt;0,1/R53,0)&lt;=INDEX(engine.cfg!$E10:$M10,MIN(MATCH(MAX(engine.cfg!$E10,IF(R53&gt;0,1/R53,0)),engine.cfg!$E10:$M10),COLUMNS(engine.cfg!$E10:$M10)-1)),0,IF(IF(R53&gt;0,1/R53,0)&gt;=INDEX(engine.cfg!$E10:$M10,MIN(MATCH(MAX(engine.cfg!$E10,IF(R53&gt;0,1/R53,0)),engine.cfg!$E10:$M10),COLUMNS(engine.cfg!$E10:$M10)-1)+1),1,(IF(R53&gt;0,1/R53,0)-INDEX(engine.cfg!$E10:$M10,MIN(MATCH(MAX(engine.cfg!$E10,IF(R53&gt;0,1/R53,0)),engine.cfg!$E10:$M10),COLUMNS(engine.cfg!$E10:$M10)-1)))/(INDEX(engine.cfg!$E10:$M10,MIN(MATCH(MAX(engine.cfg!$E10,IF(R53&gt;0,1/R53,0)),engine.cfg!$E10:$M10),COLUMNS(engine.cfg!$E10:$M10)-1)+1)-INDEX(engine.cfg!$E10:$M10,MIN(MATCH(MAX(engine.cfg!$E10,IF(R53&gt;0,1/R53,0)),engine.cfg!$E10:$M10),COLUMNS(engine.cfg!$E10:$M10)-1))))),"N/A")</f>
        <v>N/A</v>
      </c>
      <c r="S67" s="49" t="str" cm="1">
        <f t="array" ref="S67">IF(AND(S15="OK",engine.cfg!$D7&gt;0.5),INDEX(engine.cfg!$E11:$M18,MIN(MATCH(MAX(engine.cfg!$D11,S64),engine.cfg!$D11:$D18),ROWS(engine.cfg!$D11:$D18)-1),MIN(MATCH(MAX(engine.cfg!$E10,IF(S53&gt;0,1/S53,0)),engine.cfg!$E10:$M10),COLUMNS(engine.cfg!$E10:$M10)-1))+(INDEX(engine.cfg!$E11:$M18,MIN(MATCH(MAX(engine.cfg!$D11,S64),engine.cfg!$D11:$D18),ROWS(engine.cfg!$D11:$D18)-1)+1,MIN(MATCH(MAX(engine.cfg!$E10,IF(S53&gt;0,1/S53,0)),engine.cfg!$E10:$M10),COLUMNS(engine.cfg!$E10:$M10)-1))-INDEX(engine.cfg!$E11:$M18,MIN(MATCH(MAX(engine.cfg!$D11,S64),engine.cfg!$D11:$D18),ROWS(engine.cfg!$D11:$D18)-1),MIN(MATCH(MAX(engine.cfg!$E10,IF(S53&gt;0,1/S53,0)),engine.cfg!$E10:$M10),COLUMNS(engine.cfg!$E10:$M10)-1)))*IF(S64&lt;=INDEX(engine.cfg!$D11:$D18,MIN(MATCH(MAX(engine.cfg!$D11,S64),engine.cfg!$D11:$D18),ROWS(engine.cfg!$D11:$D18)-1)),0,IF(S64&gt;=INDEX(engine.cfg!$D11:$D18,MIN(MATCH(MAX(engine.cfg!$D11,S64),engine.cfg!$D11:$D18),ROWS(engine.cfg!$D11:$D18)-1)+1),1,(S64-INDEX(engine.cfg!$D11:$D18,MIN(MATCH(MAX(engine.cfg!$D11,S64),engine.cfg!$D11:$D18),ROWS(engine.cfg!$D11:$D18)-1)))/(INDEX(engine.cfg!$D11:$D18,MIN(MATCH(MAX(engine.cfg!$D11,S64),engine.cfg!$D11:$D18),ROWS(engine.cfg!$D11:$D18)-1)+1)-INDEX(engine.cfg!$D11:$D18,MIN(MATCH(MAX(engine.cfg!$D11,S64),engine.cfg!$D11:$D18),ROWS(engine.cfg!$D11:$D18)-1)))))+(INDEX(engine.cfg!$E11:$M18,MIN(MATCH(MAX(engine.cfg!$D11,S64),engine.cfg!$D11:$D18),ROWS(engine.cfg!$D11:$D18)-1),MIN(MATCH(MAX(engine.cfg!$E10,IF(S53&gt;0,1/S53,0)),engine.cfg!$E10:$M10),COLUMNS(engine.cfg!$E10:$M10)-1)+1)+(INDEX(engine.cfg!$E11:$M18,MIN(MATCH(MAX(engine.cfg!$D11,S64),engine.cfg!$D11:$D18),ROWS(engine.cfg!$D11:$D18)-1)+1,MIN(MATCH(MAX(engine.cfg!$E10,IF(S53&gt;0,1/S53,0)),engine.cfg!$E10:$M10),COLUMNS(engine.cfg!$E10:$M10)-1)+1)-INDEX(engine.cfg!$E11:$M18,MIN(MATCH(MAX(engine.cfg!$D11,S64),engine.cfg!$D11:$D18),ROWS(engine.cfg!$D11:$D18)-1),MIN(MATCH(MAX(engine.cfg!$E10,IF(S53&gt;0,1/S53,0)),engine.cfg!$E10:$M10),COLUMNS(engine.cfg!$E10:$M10)-1)+1))*IF(S64&lt;=INDEX(engine.cfg!$D11:$D18,MIN(MATCH(MAX(engine.cfg!$D11,S64),engine.cfg!$D11:$D18),ROWS(engine.cfg!$D11:$D18)-1)),0,IF(S64&gt;=INDEX(engine.cfg!$D11:$D18,MIN(MATCH(MAX(engine.cfg!$D11,S64),engine.cfg!$D11:$D18),ROWS(engine.cfg!$D11:$D18)-1)+1),1,(S64-INDEX(engine.cfg!$D11:$D18,MIN(MATCH(MAX(engine.cfg!$D11,S64),engine.cfg!$D11:$D18),ROWS(engine.cfg!$D11:$D18)-1)))/(INDEX(engine.cfg!$D11:$D18,MIN(MATCH(MAX(engine.cfg!$D11,S64),engine.cfg!$D11:$D18),ROWS(engine.cfg!$D11:$D18)-1)+1)-INDEX(engine.cfg!$D11:$D18,MIN(MATCH(MAX(engine.cfg!$D11,S64),engine.cfg!$D11:$D18),ROWS(engine.cfg!$D11:$D18)-1)))))-(INDEX(engine.cfg!$E11:$M18,MIN(MATCH(MAX(engine.cfg!$D11,S64),engine.cfg!$D11:$D18),ROWS(engine.cfg!$D11:$D18)-1),MIN(MATCH(MAX(engine.cfg!$E10,IF(S53&gt;0,1/S53,0)),engine.cfg!$E10:$M10),COLUMNS(engine.cfg!$E10:$M10)-1))+(INDEX(engine.cfg!$E11:$M18,MIN(MATCH(MAX(engine.cfg!$D11,S64),engine.cfg!$D11:$D18),ROWS(engine.cfg!$D11:$D18)-1)+1,MIN(MATCH(MAX(engine.cfg!$E10,IF(S53&gt;0,1/S53,0)),engine.cfg!$E10:$M10),COLUMNS(engine.cfg!$E10:$M10)-1))-INDEX(engine.cfg!$E11:$M18,MIN(MATCH(MAX(engine.cfg!$D11,S64),engine.cfg!$D11:$D18),ROWS(engine.cfg!$D11:$D18)-1),MIN(MATCH(MAX(engine.cfg!$E10,IF(S53&gt;0,1/S53,0)),engine.cfg!$E10:$M10),COLUMNS(engine.cfg!$E10:$M10)-1)))*IF(S64&lt;=INDEX(engine.cfg!$D11:$D18,MIN(MATCH(MAX(engine.cfg!$D11,S64),engine.cfg!$D11:$D18),ROWS(engine.cfg!$D11:$D18)-1)),0,IF(S64&gt;=INDEX(engine.cfg!$D11:$D18,MIN(MATCH(MAX(engine.cfg!$D11,S64),engine.cfg!$D11:$D18),ROWS(engine.cfg!$D11:$D18)-1)+1),1,(S64-INDEX(engine.cfg!$D11:$D18,MIN(MATCH(MAX(engine.cfg!$D11,S64),engine.cfg!$D11:$D18),ROWS(engine.cfg!$D11:$D18)-1)))/(INDEX(engine.cfg!$D11:$D18,MIN(MATCH(MAX(engine.cfg!$D11,S64),engine.cfg!$D11:$D18),ROWS(engine.cfg!$D11:$D18)-1)+1)-INDEX(engine.cfg!$D11:$D18,MIN(MATCH(MAX(engine.cfg!$D11,S64),engine.cfg!$D11:$D18),ROWS(engine.cfg!$D11:$D18)-1)))))))*IF(IF(S53&gt;0,1/S53,0)&lt;=INDEX(engine.cfg!$E10:$M10,MIN(MATCH(MAX(engine.cfg!$E10,IF(S53&gt;0,1/S53,0)),engine.cfg!$E10:$M10),COLUMNS(engine.cfg!$E10:$M10)-1)),0,IF(IF(S53&gt;0,1/S53,0)&gt;=INDEX(engine.cfg!$E10:$M10,MIN(MATCH(MAX(engine.cfg!$E10,IF(S53&gt;0,1/S53,0)),engine.cfg!$E10:$M10),COLUMNS(engine.cfg!$E10:$M10)-1)+1),1,(IF(S53&gt;0,1/S53,0)-INDEX(engine.cfg!$E10:$M10,MIN(MATCH(MAX(engine.cfg!$E10,IF(S53&gt;0,1/S53,0)),engine.cfg!$E10:$M10),COLUMNS(engine.cfg!$E10:$M10)-1)))/(INDEX(engine.cfg!$E10:$M10,MIN(MATCH(MAX(engine.cfg!$E10,IF(S53&gt;0,1/S53,0)),engine.cfg!$E10:$M10),COLUMNS(engine.cfg!$E10:$M10)-1)+1)-INDEX(engine.cfg!$E10:$M10,MIN(MATCH(MAX(engine.cfg!$E10,IF(S53&gt;0,1/S53,0)),engine.cfg!$E10:$M10),COLUMNS(engine.cfg!$E10:$M10)-1))))),"N/A")</f>
        <v>N/A</v>
      </c>
      <c r="T67" s="49" t="str" cm="1">
        <f t="array" ref="T67">IF(AND(T15="OK",engine.cfg!$D7&gt;0.5),INDEX(engine.cfg!$E11:$M18,MIN(MATCH(MAX(engine.cfg!$D11,T64),engine.cfg!$D11:$D18),ROWS(engine.cfg!$D11:$D18)-1),MIN(MATCH(MAX(engine.cfg!$E10,IF(T53&gt;0,1/T53,0)),engine.cfg!$E10:$M10),COLUMNS(engine.cfg!$E10:$M10)-1))+(INDEX(engine.cfg!$E11:$M18,MIN(MATCH(MAX(engine.cfg!$D11,T64),engine.cfg!$D11:$D18),ROWS(engine.cfg!$D11:$D18)-1)+1,MIN(MATCH(MAX(engine.cfg!$E10,IF(T53&gt;0,1/T53,0)),engine.cfg!$E10:$M10),COLUMNS(engine.cfg!$E10:$M10)-1))-INDEX(engine.cfg!$E11:$M18,MIN(MATCH(MAX(engine.cfg!$D11,T64),engine.cfg!$D11:$D18),ROWS(engine.cfg!$D11:$D18)-1),MIN(MATCH(MAX(engine.cfg!$E10,IF(T53&gt;0,1/T53,0)),engine.cfg!$E10:$M10),COLUMNS(engine.cfg!$E10:$M10)-1)))*IF(T64&lt;=INDEX(engine.cfg!$D11:$D18,MIN(MATCH(MAX(engine.cfg!$D11,T64),engine.cfg!$D11:$D18),ROWS(engine.cfg!$D11:$D18)-1)),0,IF(T64&gt;=INDEX(engine.cfg!$D11:$D18,MIN(MATCH(MAX(engine.cfg!$D11,T64),engine.cfg!$D11:$D18),ROWS(engine.cfg!$D11:$D18)-1)+1),1,(T64-INDEX(engine.cfg!$D11:$D18,MIN(MATCH(MAX(engine.cfg!$D11,T64),engine.cfg!$D11:$D18),ROWS(engine.cfg!$D11:$D18)-1)))/(INDEX(engine.cfg!$D11:$D18,MIN(MATCH(MAX(engine.cfg!$D11,T64),engine.cfg!$D11:$D18),ROWS(engine.cfg!$D11:$D18)-1)+1)-INDEX(engine.cfg!$D11:$D18,MIN(MATCH(MAX(engine.cfg!$D11,T64),engine.cfg!$D11:$D18),ROWS(engine.cfg!$D11:$D18)-1)))))+(INDEX(engine.cfg!$E11:$M18,MIN(MATCH(MAX(engine.cfg!$D11,T64),engine.cfg!$D11:$D18),ROWS(engine.cfg!$D11:$D18)-1),MIN(MATCH(MAX(engine.cfg!$E10,IF(T53&gt;0,1/T53,0)),engine.cfg!$E10:$M10),COLUMNS(engine.cfg!$E10:$M10)-1)+1)+(INDEX(engine.cfg!$E11:$M18,MIN(MATCH(MAX(engine.cfg!$D11,T64),engine.cfg!$D11:$D18),ROWS(engine.cfg!$D11:$D18)-1)+1,MIN(MATCH(MAX(engine.cfg!$E10,IF(T53&gt;0,1/T53,0)),engine.cfg!$E10:$M10),COLUMNS(engine.cfg!$E10:$M10)-1)+1)-INDEX(engine.cfg!$E11:$M18,MIN(MATCH(MAX(engine.cfg!$D11,T64),engine.cfg!$D11:$D18),ROWS(engine.cfg!$D11:$D18)-1),MIN(MATCH(MAX(engine.cfg!$E10,IF(T53&gt;0,1/T53,0)),engine.cfg!$E10:$M10),COLUMNS(engine.cfg!$E10:$M10)-1)+1))*IF(T64&lt;=INDEX(engine.cfg!$D11:$D18,MIN(MATCH(MAX(engine.cfg!$D11,T64),engine.cfg!$D11:$D18),ROWS(engine.cfg!$D11:$D18)-1)),0,IF(T64&gt;=INDEX(engine.cfg!$D11:$D18,MIN(MATCH(MAX(engine.cfg!$D11,T64),engine.cfg!$D11:$D18),ROWS(engine.cfg!$D11:$D18)-1)+1),1,(T64-INDEX(engine.cfg!$D11:$D18,MIN(MATCH(MAX(engine.cfg!$D11,T64),engine.cfg!$D11:$D18),ROWS(engine.cfg!$D11:$D18)-1)))/(INDEX(engine.cfg!$D11:$D18,MIN(MATCH(MAX(engine.cfg!$D11,T64),engine.cfg!$D11:$D18),ROWS(engine.cfg!$D11:$D18)-1)+1)-INDEX(engine.cfg!$D11:$D18,MIN(MATCH(MAX(engine.cfg!$D11,T64),engine.cfg!$D11:$D18),ROWS(engine.cfg!$D11:$D18)-1)))))-(INDEX(engine.cfg!$E11:$M18,MIN(MATCH(MAX(engine.cfg!$D11,T64),engine.cfg!$D11:$D18),ROWS(engine.cfg!$D11:$D18)-1),MIN(MATCH(MAX(engine.cfg!$E10,IF(T53&gt;0,1/T53,0)),engine.cfg!$E10:$M10),COLUMNS(engine.cfg!$E10:$M10)-1))+(INDEX(engine.cfg!$E11:$M18,MIN(MATCH(MAX(engine.cfg!$D11,T64),engine.cfg!$D11:$D18),ROWS(engine.cfg!$D11:$D18)-1)+1,MIN(MATCH(MAX(engine.cfg!$E10,IF(T53&gt;0,1/T53,0)),engine.cfg!$E10:$M10),COLUMNS(engine.cfg!$E10:$M10)-1))-INDEX(engine.cfg!$E11:$M18,MIN(MATCH(MAX(engine.cfg!$D11,T64),engine.cfg!$D11:$D18),ROWS(engine.cfg!$D11:$D18)-1),MIN(MATCH(MAX(engine.cfg!$E10,IF(T53&gt;0,1/T53,0)),engine.cfg!$E10:$M10),COLUMNS(engine.cfg!$E10:$M10)-1)))*IF(T64&lt;=INDEX(engine.cfg!$D11:$D18,MIN(MATCH(MAX(engine.cfg!$D11,T64),engine.cfg!$D11:$D18),ROWS(engine.cfg!$D11:$D18)-1)),0,IF(T64&gt;=INDEX(engine.cfg!$D11:$D18,MIN(MATCH(MAX(engine.cfg!$D11,T64),engine.cfg!$D11:$D18),ROWS(engine.cfg!$D11:$D18)-1)+1),1,(T64-INDEX(engine.cfg!$D11:$D18,MIN(MATCH(MAX(engine.cfg!$D11,T64),engine.cfg!$D11:$D18),ROWS(engine.cfg!$D11:$D18)-1)))/(INDEX(engine.cfg!$D11:$D18,MIN(MATCH(MAX(engine.cfg!$D11,T64),engine.cfg!$D11:$D18),ROWS(engine.cfg!$D11:$D18)-1)+1)-INDEX(engine.cfg!$D11:$D18,MIN(MATCH(MAX(engine.cfg!$D11,T64),engine.cfg!$D11:$D18),ROWS(engine.cfg!$D11:$D18)-1)))))))*IF(IF(T53&gt;0,1/T53,0)&lt;=INDEX(engine.cfg!$E10:$M10,MIN(MATCH(MAX(engine.cfg!$E10,IF(T53&gt;0,1/T53,0)),engine.cfg!$E10:$M10),COLUMNS(engine.cfg!$E10:$M10)-1)),0,IF(IF(T53&gt;0,1/T53,0)&gt;=INDEX(engine.cfg!$E10:$M10,MIN(MATCH(MAX(engine.cfg!$E10,IF(T53&gt;0,1/T53,0)),engine.cfg!$E10:$M10),COLUMNS(engine.cfg!$E10:$M10)-1)+1),1,(IF(T53&gt;0,1/T53,0)-INDEX(engine.cfg!$E10:$M10,MIN(MATCH(MAX(engine.cfg!$E10,IF(T53&gt;0,1/T53,0)),engine.cfg!$E10:$M10),COLUMNS(engine.cfg!$E10:$M10)-1)))/(INDEX(engine.cfg!$E10:$M10,MIN(MATCH(MAX(engine.cfg!$E10,IF(T53&gt;0,1/T53,0)),engine.cfg!$E10:$M10),COLUMNS(engine.cfg!$E10:$M10)-1)+1)-INDEX(engine.cfg!$E10:$M10,MIN(MATCH(MAX(engine.cfg!$E10,IF(T53&gt;0,1/T53,0)),engine.cfg!$E10:$M10),COLUMNS(engine.cfg!$E10:$M10)-1))))),"N/A")</f>
        <v>N/A</v>
      </c>
      <c r="U67" s="49" t="str" cm="1">
        <f t="array" ref="U67">IF(AND(U15="OK",engine.cfg!$D7&gt;0.5),INDEX(engine.cfg!$E11:$M18,MIN(MATCH(MAX(engine.cfg!$D11,U64),engine.cfg!$D11:$D18),ROWS(engine.cfg!$D11:$D18)-1),MIN(MATCH(MAX(engine.cfg!$E10,IF(U53&gt;0,1/U53,0)),engine.cfg!$E10:$M10),COLUMNS(engine.cfg!$E10:$M10)-1))+(INDEX(engine.cfg!$E11:$M18,MIN(MATCH(MAX(engine.cfg!$D11,U64),engine.cfg!$D11:$D18),ROWS(engine.cfg!$D11:$D18)-1)+1,MIN(MATCH(MAX(engine.cfg!$E10,IF(U53&gt;0,1/U53,0)),engine.cfg!$E10:$M10),COLUMNS(engine.cfg!$E10:$M10)-1))-INDEX(engine.cfg!$E11:$M18,MIN(MATCH(MAX(engine.cfg!$D11,U64),engine.cfg!$D11:$D18),ROWS(engine.cfg!$D11:$D18)-1),MIN(MATCH(MAX(engine.cfg!$E10,IF(U53&gt;0,1/U53,0)),engine.cfg!$E10:$M10),COLUMNS(engine.cfg!$E10:$M10)-1)))*IF(U64&lt;=INDEX(engine.cfg!$D11:$D18,MIN(MATCH(MAX(engine.cfg!$D11,U64),engine.cfg!$D11:$D18),ROWS(engine.cfg!$D11:$D18)-1)),0,IF(U64&gt;=INDEX(engine.cfg!$D11:$D18,MIN(MATCH(MAX(engine.cfg!$D11,U64),engine.cfg!$D11:$D18),ROWS(engine.cfg!$D11:$D18)-1)+1),1,(U64-INDEX(engine.cfg!$D11:$D18,MIN(MATCH(MAX(engine.cfg!$D11,U64),engine.cfg!$D11:$D18),ROWS(engine.cfg!$D11:$D18)-1)))/(INDEX(engine.cfg!$D11:$D18,MIN(MATCH(MAX(engine.cfg!$D11,U64),engine.cfg!$D11:$D18),ROWS(engine.cfg!$D11:$D18)-1)+1)-INDEX(engine.cfg!$D11:$D18,MIN(MATCH(MAX(engine.cfg!$D11,U64),engine.cfg!$D11:$D18),ROWS(engine.cfg!$D11:$D18)-1)))))+(INDEX(engine.cfg!$E11:$M18,MIN(MATCH(MAX(engine.cfg!$D11,U64),engine.cfg!$D11:$D18),ROWS(engine.cfg!$D11:$D18)-1),MIN(MATCH(MAX(engine.cfg!$E10,IF(U53&gt;0,1/U53,0)),engine.cfg!$E10:$M10),COLUMNS(engine.cfg!$E10:$M10)-1)+1)+(INDEX(engine.cfg!$E11:$M18,MIN(MATCH(MAX(engine.cfg!$D11,U64),engine.cfg!$D11:$D18),ROWS(engine.cfg!$D11:$D18)-1)+1,MIN(MATCH(MAX(engine.cfg!$E10,IF(U53&gt;0,1/U53,0)),engine.cfg!$E10:$M10),COLUMNS(engine.cfg!$E10:$M10)-1)+1)-INDEX(engine.cfg!$E11:$M18,MIN(MATCH(MAX(engine.cfg!$D11,U64),engine.cfg!$D11:$D18),ROWS(engine.cfg!$D11:$D18)-1),MIN(MATCH(MAX(engine.cfg!$E10,IF(U53&gt;0,1/U53,0)),engine.cfg!$E10:$M10),COLUMNS(engine.cfg!$E10:$M10)-1)+1))*IF(U64&lt;=INDEX(engine.cfg!$D11:$D18,MIN(MATCH(MAX(engine.cfg!$D11,U64),engine.cfg!$D11:$D18),ROWS(engine.cfg!$D11:$D18)-1)),0,IF(U64&gt;=INDEX(engine.cfg!$D11:$D18,MIN(MATCH(MAX(engine.cfg!$D11,U64),engine.cfg!$D11:$D18),ROWS(engine.cfg!$D11:$D18)-1)+1),1,(U64-INDEX(engine.cfg!$D11:$D18,MIN(MATCH(MAX(engine.cfg!$D11,U64),engine.cfg!$D11:$D18),ROWS(engine.cfg!$D11:$D18)-1)))/(INDEX(engine.cfg!$D11:$D18,MIN(MATCH(MAX(engine.cfg!$D11,U64),engine.cfg!$D11:$D18),ROWS(engine.cfg!$D11:$D18)-1)+1)-INDEX(engine.cfg!$D11:$D18,MIN(MATCH(MAX(engine.cfg!$D11,U64),engine.cfg!$D11:$D18),ROWS(engine.cfg!$D11:$D18)-1)))))-(INDEX(engine.cfg!$E11:$M18,MIN(MATCH(MAX(engine.cfg!$D11,U64),engine.cfg!$D11:$D18),ROWS(engine.cfg!$D11:$D18)-1),MIN(MATCH(MAX(engine.cfg!$E10,IF(U53&gt;0,1/U53,0)),engine.cfg!$E10:$M10),COLUMNS(engine.cfg!$E10:$M10)-1))+(INDEX(engine.cfg!$E11:$M18,MIN(MATCH(MAX(engine.cfg!$D11,U64),engine.cfg!$D11:$D18),ROWS(engine.cfg!$D11:$D18)-1)+1,MIN(MATCH(MAX(engine.cfg!$E10,IF(U53&gt;0,1/U53,0)),engine.cfg!$E10:$M10),COLUMNS(engine.cfg!$E10:$M10)-1))-INDEX(engine.cfg!$E11:$M18,MIN(MATCH(MAX(engine.cfg!$D11,U64),engine.cfg!$D11:$D18),ROWS(engine.cfg!$D11:$D18)-1),MIN(MATCH(MAX(engine.cfg!$E10,IF(U53&gt;0,1/U53,0)),engine.cfg!$E10:$M10),COLUMNS(engine.cfg!$E10:$M10)-1)))*IF(U64&lt;=INDEX(engine.cfg!$D11:$D18,MIN(MATCH(MAX(engine.cfg!$D11,U64),engine.cfg!$D11:$D18),ROWS(engine.cfg!$D11:$D18)-1)),0,IF(U64&gt;=INDEX(engine.cfg!$D11:$D18,MIN(MATCH(MAX(engine.cfg!$D11,U64),engine.cfg!$D11:$D18),ROWS(engine.cfg!$D11:$D18)-1)+1),1,(U64-INDEX(engine.cfg!$D11:$D18,MIN(MATCH(MAX(engine.cfg!$D11,U64),engine.cfg!$D11:$D18),ROWS(engine.cfg!$D11:$D18)-1)))/(INDEX(engine.cfg!$D11:$D18,MIN(MATCH(MAX(engine.cfg!$D11,U64),engine.cfg!$D11:$D18),ROWS(engine.cfg!$D11:$D18)-1)+1)-INDEX(engine.cfg!$D11:$D18,MIN(MATCH(MAX(engine.cfg!$D11,U64),engine.cfg!$D11:$D18),ROWS(engine.cfg!$D11:$D18)-1)))))))*IF(IF(U53&gt;0,1/U53,0)&lt;=INDEX(engine.cfg!$E10:$M10,MIN(MATCH(MAX(engine.cfg!$E10,IF(U53&gt;0,1/U53,0)),engine.cfg!$E10:$M10),COLUMNS(engine.cfg!$E10:$M10)-1)),0,IF(IF(U53&gt;0,1/U53,0)&gt;=INDEX(engine.cfg!$E10:$M10,MIN(MATCH(MAX(engine.cfg!$E10,IF(U53&gt;0,1/U53,0)),engine.cfg!$E10:$M10),COLUMNS(engine.cfg!$E10:$M10)-1)+1),1,(IF(U53&gt;0,1/U53,0)-INDEX(engine.cfg!$E10:$M10,MIN(MATCH(MAX(engine.cfg!$E10,IF(U53&gt;0,1/U53,0)),engine.cfg!$E10:$M10),COLUMNS(engine.cfg!$E10:$M10)-1)))/(INDEX(engine.cfg!$E10:$M10,MIN(MATCH(MAX(engine.cfg!$E10,IF(U53&gt;0,1/U53,0)),engine.cfg!$E10:$M10),COLUMNS(engine.cfg!$E10:$M10)-1)+1)-INDEX(engine.cfg!$E10:$M10,MIN(MATCH(MAX(engine.cfg!$E10,IF(U53&gt;0,1/U53,0)),engine.cfg!$E10:$M10),COLUMNS(engine.cfg!$E10:$M10)-1))))),"N/A")</f>
        <v>N/A</v>
      </c>
      <c r="V67" s="49" t="str" cm="1">
        <f t="array" ref="V67">IF(AND(V15="OK",engine.cfg!$D7&gt;0.5),INDEX(engine.cfg!$E11:$M18,MIN(MATCH(MAX(engine.cfg!$D11,V64),engine.cfg!$D11:$D18),ROWS(engine.cfg!$D11:$D18)-1),MIN(MATCH(MAX(engine.cfg!$E10,IF(V53&gt;0,1/V53,0)),engine.cfg!$E10:$M10),COLUMNS(engine.cfg!$E10:$M10)-1))+(INDEX(engine.cfg!$E11:$M18,MIN(MATCH(MAX(engine.cfg!$D11,V64),engine.cfg!$D11:$D18),ROWS(engine.cfg!$D11:$D18)-1)+1,MIN(MATCH(MAX(engine.cfg!$E10,IF(V53&gt;0,1/V53,0)),engine.cfg!$E10:$M10),COLUMNS(engine.cfg!$E10:$M10)-1))-INDEX(engine.cfg!$E11:$M18,MIN(MATCH(MAX(engine.cfg!$D11,V64),engine.cfg!$D11:$D18),ROWS(engine.cfg!$D11:$D18)-1),MIN(MATCH(MAX(engine.cfg!$E10,IF(V53&gt;0,1/V53,0)),engine.cfg!$E10:$M10),COLUMNS(engine.cfg!$E10:$M10)-1)))*IF(V64&lt;=INDEX(engine.cfg!$D11:$D18,MIN(MATCH(MAX(engine.cfg!$D11,V64),engine.cfg!$D11:$D18),ROWS(engine.cfg!$D11:$D18)-1)),0,IF(V64&gt;=INDEX(engine.cfg!$D11:$D18,MIN(MATCH(MAX(engine.cfg!$D11,V64),engine.cfg!$D11:$D18),ROWS(engine.cfg!$D11:$D18)-1)+1),1,(V64-INDEX(engine.cfg!$D11:$D18,MIN(MATCH(MAX(engine.cfg!$D11,V64),engine.cfg!$D11:$D18),ROWS(engine.cfg!$D11:$D18)-1)))/(INDEX(engine.cfg!$D11:$D18,MIN(MATCH(MAX(engine.cfg!$D11,V64),engine.cfg!$D11:$D18),ROWS(engine.cfg!$D11:$D18)-1)+1)-INDEX(engine.cfg!$D11:$D18,MIN(MATCH(MAX(engine.cfg!$D11,V64),engine.cfg!$D11:$D18),ROWS(engine.cfg!$D11:$D18)-1)))))+(INDEX(engine.cfg!$E11:$M18,MIN(MATCH(MAX(engine.cfg!$D11,V64),engine.cfg!$D11:$D18),ROWS(engine.cfg!$D11:$D18)-1),MIN(MATCH(MAX(engine.cfg!$E10,IF(V53&gt;0,1/V53,0)),engine.cfg!$E10:$M10),COLUMNS(engine.cfg!$E10:$M10)-1)+1)+(INDEX(engine.cfg!$E11:$M18,MIN(MATCH(MAX(engine.cfg!$D11,V64),engine.cfg!$D11:$D18),ROWS(engine.cfg!$D11:$D18)-1)+1,MIN(MATCH(MAX(engine.cfg!$E10,IF(V53&gt;0,1/V53,0)),engine.cfg!$E10:$M10),COLUMNS(engine.cfg!$E10:$M10)-1)+1)-INDEX(engine.cfg!$E11:$M18,MIN(MATCH(MAX(engine.cfg!$D11,V64),engine.cfg!$D11:$D18),ROWS(engine.cfg!$D11:$D18)-1),MIN(MATCH(MAX(engine.cfg!$E10,IF(V53&gt;0,1/V53,0)),engine.cfg!$E10:$M10),COLUMNS(engine.cfg!$E10:$M10)-1)+1))*IF(V64&lt;=INDEX(engine.cfg!$D11:$D18,MIN(MATCH(MAX(engine.cfg!$D11,V64),engine.cfg!$D11:$D18),ROWS(engine.cfg!$D11:$D18)-1)),0,IF(V64&gt;=INDEX(engine.cfg!$D11:$D18,MIN(MATCH(MAX(engine.cfg!$D11,V64),engine.cfg!$D11:$D18),ROWS(engine.cfg!$D11:$D18)-1)+1),1,(V64-INDEX(engine.cfg!$D11:$D18,MIN(MATCH(MAX(engine.cfg!$D11,V64),engine.cfg!$D11:$D18),ROWS(engine.cfg!$D11:$D18)-1)))/(INDEX(engine.cfg!$D11:$D18,MIN(MATCH(MAX(engine.cfg!$D11,V64),engine.cfg!$D11:$D18),ROWS(engine.cfg!$D11:$D18)-1)+1)-INDEX(engine.cfg!$D11:$D18,MIN(MATCH(MAX(engine.cfg!$D11,V64),engine.cfg!$D11:$D18),ROWS(engine.cfg!$D11:$D18)-1)))))-(INDEX(engine.cfg!$E11:$M18,MIN(MATCH(MAX(engine.cfg!$D11,V64),engine.cfg!$D11:$D18),ROWS(engine.cfg!$D11:$D18)-1),MIN(MATCH(MAX(engine.cfg!$E10,IF(V53&gt;0,1/V53,0)),engine.cfg!$E10:$M10),COLUMNS(engine.cfg!$E10:$M10)-1))+(INDEX(engine.cfg!$E11:$M18,MIN(MATCH(MAX(engine.cfg!$D11,V64),engine.cfg!$D11:$D18),ROWS(engine.cfg!$D11:$D18)-1)+1,MIN(MATCH(MAX(engine.cfg!$E10,IF(V53&gt;0,1/V53,0)),engine.cfg!$E10:$M10),COLUMNS(engine.cfg!$E10:$M10)-1))-INDEX(engine.cfg!$E11:$M18,MIN(MATCH(MAX(engine.cfg!$D11,V64),engine.cfg!$D11:$D18),ROWS(engine.cfg!$D11:$D18)-1),MIN(MATCH(MAX(engine.cfg!$E10,IF(V53&gt;0,1/V53,0)),engine.cfg!$E10:$M10),COLUMNS(engine.cfg!$E10:$M10)-1)))*IF(V64&lt;=INDEX(engine.cfg!$D11:$D18,MIN(MATCH(MAX(engine.cfg!$D11,V64),engine.cfg!$D11:$D18),ROWS(engine.cfg!$D11:$D18)-1)),0,IF(V64&gt;=INDEX(engine.cfg!$D11:$D18,MIN(MATCH(MAX(engine.cfg!$D11,V64),engine.cfg!$D11:$D18),ROWS(engine.cfg!$D11:$D18)-1)+1),1,(V64-INDEX(engine.cfg!$D11:$D18,MIN(MATCH(MAX(engine.cfg!$D11,V64),engine.cfg!$D11:$D18),ROWS(engine.cfg!$D11:$D18)-1)))/(INDEX(engine.cfg!$D11:$D18,MIN(MATCH(MAX(engine.cfg!$D11,V64),engine.cfg!$D11:$D18),ROWS(engine.cfg!$D11:$D18)-1)+1)-INDEX(engine.cfg!$D11:$D18,MIN(MATCH(MAX(engine.cfg!$D11,V64),engine.cfg!$D11:$D18),ROWS(engine.cfg!$D11:$D18)-1)))))))*IF(IF(V53&gt;0,1/V53,0)&lt;=INDEX(engine.cfg!$E10:$M10,MIN(MATCH(MAX(engine.cfg!$E10,IF(V53&gt;0,1/V53,0)),engine.cfg!$E10:$M10),COLUMNS(engine.cfg!$E10:$M10)-1)),0,IF(IF(V53&gt;0,1/V53,0)&gt;=INDEX(engine.cfg!$E10:$M10,MIN(MATCH(MAX(engine.cfg!$E10,IF(V53&gt;0,1/V53,0)),engine.cfg!$E10:$M10),COLUMNS(engine.cfg!$E10:$M10)-1)+1),1,(IF(V53&gt;0,1/V53,0)-INDEX(engine.cfg!$E10:$M10,MIN(MATCH(MAX(engine.cfg!$E10,IF(V53&gt;0,1/V53,0)),engine.cfg!$E10:$M10),COLUMNS(engine.cfg!$E10:$M10)-1)))/(INDEX(engine.cfg!$E10:$M10,MIN(MATCH(MAX(engine.cfg!$E10,IF(V53&gt;0,1/V53,0)),engine.cfg!$E10:$M10),COLUMNS(engine.cfg!$E10:$M10)-1)+1)-INDEX(engine.cfg!$E10:$M10,MIN(MATCH(MAX(engine.cfg!$E10,IF(V53&gt;0,1/V53,0)),engine.cfg!$E10:$M10),COLUMNS(engine.cfg!$E10:$M10)-1))))),"N/A")</f>
        <v>N/A</v>
      </c>
      <c r="W67" s="49" t="str" cm="1">
        <f t="array" ref="W67">IF(AND(W15="OK",engine.cfg!$D7&gt;0.5),INDEX(engine.cfg!$E11:$M18,MIN(MATCH(MAX(engine.cfg!$D11,W64),engine.cfg!$D11:$D18),ROWS(engine.cfg!$D11:$D18)-1),MIN(MATCH(MAX(engine.cfg!$E10,IF(W53&gt;0,1/W53,0)),engine.cfg!$E10:$M10),COLUMNS(engine.cfg!$E10:$M10)-1))+(INDEX(engine.cfg!$E11:$M18,MIN(MATCH(MAX(engine.cfg!$D11,W64),engine.cfg!$D11:$D18),ROWS(engine.cfg!$D11:$D18)-1)+1,MIN(MATCH(MAX(engine.cfg!$E10,IF(W53&gt;0,1/W53,0)),engine.cfg!$E10:$M10),COLUMNS(engine.cfg!$E10:$M10)-1))-INDEX(engine.cfg!$E11:$M18,MIN(MATCH(MAX(engine.cfg!$D11,W64),engine.cfg!$D11:$D18),ROWS(engine.cfg!$D11:$D18)-1),MIN(MATCH(MAX(engine.cfg!$E10,IF(W53&gt;0,1/W53,0)),engine.cfg!$E10:$M10),COLUMNS(engine.cfg!$E10:$M10)-1)))*IF(W64&lt;=INDEX(engine.cfg!$D11:$D18,MIN(MATCH(MAX(engine.cfg!$D11,W64),engine.cfg!$D11:$D18),ROWS(engine.cfg!$D11:$D18)-1)),0,IF(W64&gt;=INDEX(engine.cfg!$D11:$D18,MIN(MATCH(MAX(engine.cfg!$D11,W64),engine.cfg!$D11:$D18),ROWS(engine.cfg!$D11:$D18)-1)+1),1,(W64-INDEX(engine.cfg!$D11:$D18,MIN(MATCH(MAX(engine.cfg!$D11,W64),engine.cfg!$D11:$D18),ROWS(engine.cfg!$D11:$D18)-1)))/(INDEX(engine.cfg!$D11:$D18,MIN(MATCH(MAX(engine.cfg!$D11,W64),engine.cfg!$D11:$D18),ROWS(engine.cfg!$D11:$D18)-1)+1)-INDEX(engine.cfg!$D11:$D18,MIN(MATCH(MAX(engine.cfg!$D11,W64),engine.cfg!$D11:$D18),ROWS(engine.cfg!$D11:$D18)-1)))))+(INDEX(engine.cfg!$E11:$M18,MIN(MATCH(MAX(engine.cfg!$D11,W64),engine.cfg!$D11:$D18),ROWS(engine.cfg!$D11:$D18)-1),MIN(MATCH(MAX(engine.cfg!$E10,IF(W53&gt;0,1/W53,0)),engine.cfg!$E10:$M10),COLUMNS(engine.cfg!$E10:$M10)-1)+1)+(INDEX(engine.cfg!$E11:$M18,MIN(MATCH(MAX(engine.cfg!$D11,W64),engine.cfg!$D11:$D18),ROWS(engine.cfg!$D11:$D18)-1)+1,MIN(MATCH(MAX(engine.cfg!$E10,IF(W53&gt;0,1/W53,0)),engine.cfg!$E10:$M10),COLUMNS(engine.cfg!$E10:$M10)-1)+1)-INDEX(engine.cfg!$E11:$M18,MIN(MATCH(MAX(engine.cfg!$D11,W64),engine.cfg!$D11:$D18),ROWS(engine.cfg!$D11:$D18)-1),MIN(MATCH(MAX(engine.cfg!$E10,IF(W53&gt;0,1/W53,0)),engine.cfg!$E10:$M10),COLUMNS(engine.cfg!$E10:$M10)-1)+1))*IF(W64&lt;=INDEX(engine.cfg!$D11:$D18,MIN(MATCH(MAX(engine.cfg!$D11,W64),engine.cfg!$D11:$D18),ROWS(engine.cfg!$D11:$D18)-1)),0,IF(W64&gt;=INDEX(engine.cfg!$D11:$D18,MIN(MATCH(MAX(engine.cfg!$D11,W64),engine.cfg!$D11:$D18),ROWS(engine.cfg!$D11:$D18)-1)+1),1,(W64-INDEX(engine.cfg!$D11:$D18,MIN(MATCH(MAX(engine.cfg!$D11,W64),engine.cfg!$D11:$D18),ROWS(engine.cfg!$D11:$D18)-1)))/(INDEX(engine.cfg!$D11:$D18,MIN(MATCH(MAX(engine.cfg!$D11,W64),engine.cfg!$D11:$D18),ROWS(engine.cfg!$D11:$D18)-1)+1)-INDEX(engine.cfg!$D11:$D18,MIN(MATCH(MAX(engine.cfg!$D11,W64),engine.cfg!$D11:$D18),ROWS(engine.cfg!$D11:$D18)-1)))))-(INDEX(engine.cfg!$E11:$M18,MIN(MATCH(MAX(engine.cfg!$D11,W64),engine.cfg!$D11:$D18),ROWS(engine.cfg!$D11:$D18)-1),MIN(MATCH(MAX(engine.cfg!$E10,IF(W53&gt;0,1/W53,0)),engine.cfg!$E10:$M10),COLUMNS(engine.cfg!$E10:$M10)-1))+(INDEX(engine.cfg!$E11:$M18,MIN(MATCH(MAX(engine.cfg!$D11,W64),engine.cfg!$D11:$D18),ROWS(engine.cfg!$D11:$D18)-1)+1,MIN(MATCH(MAX(engine.cfg!$E10,IF(W53&gt;0,1/W53,0)),engine.cfg!$E10:$M10),COLUMNS(engine.cfg!$E10:$M10)-1))-INDEX(engine.cfg!$E11:$M18,MIN(MATCH(MAX(engine.cfg!$D11,W64),engine.cfg!$D11:$D18),ROWS(engine.cfg!$D11:$D18)-1),MIN(MATCH(MAX(engine.cfg!$E10,IF(W53&gt;0,1/W53,0)),engine.cfg!$E10:$M10),COLUMNS(engine.cfg!$E10:$M10)-1)))*IF(W64&lt;=INDEX(engine.cfg!$D11:$D18,MIN(MATCH(MAX(engine.cfg!$D11,W64),engine.cfg!$D11:$D18),ROWS(engine.cfg!$D11:$D18)-1)),0,IF(W64&gt;=INDEX(engine.cfg!$D11:$D18,MIN(MATCH(MAX(engine.cfg!$D11,W64),engine.cfg!$D11:$D18),ROWS(engine.cfg!$D11:$D18)-1)+1),1,(W64-INDEX(engine.cfg!$D11:$D18,MIN(MATCH(MAX(engine.cfg!$D11,W64),engine.cfg!$D11:$D18),ROWS(engine.cfg!$D11:$D18)-1)))/(INDEX(engine.cfg!$D11:$D18,MIN(MATCH(MAX(engine.cfg!$D11,W64),engine.cfg!$D11:$D18),ROWS(engine.cfg!$D11:$D18)-1)+1)-INDEX(engine.cfg!$D11:$D18,MIN(MATCH(MAX(engine.cfg!$D11,W64),engine.cfg!$D11:$D18),ROWS(engine.cfg!$D11:$D18)-1)))))))*IF(IF(W53&gt;0,1/W53,0)&lt;=INDEX(engine.cfg!$E10:$M10,MIN(MATCH(MAX(engine.cfg!$E10,IF(W53&gt;0,1/W53,0)),engine.cfg!$E10:$M10),COLUMNS(engine.cfg!$E10:$M10)-1)),0,IF(IF(W53&gt;0,1/W53,0)&gt;=INDEX(engine.cfg!$E10:$M10,MIN(MATCH(MAX(engine.cfg!$E10,IF(W53&gt;0,1/W53,0)),engine.cfg!$E10:$M10),COLUMNS(engine.cfg!$E10:$M10)-1)+1),1,(IF(W53&gt;0,1/W53,0)-INDEX(engine.cfg!$E10:$M10,MIN(MATCH(MAX(engine.cfg!$E10,IF(W53&gt;0,1/W53,0)),engine.cfg!$E10:$M10),COLUMNS(engine.cfg!$E10:$M10)-1)))/(INDEX(engine.cfg!$E10:$M10,MIN(MATCH(MAX(engine.cfg!$E10,IF(W53&gt;0,1/W53,0)),engine.cfg!$E10:$M10),COLUMNS(engine.cfg!$E10:$M10)-1)+1)-INDEX(engine.cfg!$E10:$M10,MIN(MATCH(MAX(engine.cfg!$E10,IF(W53&gt;0,1/W53,0)),engine.cfg!$E10:$M10),COLUMNS(engine.cfg!$E10:$M10)-1))))),"N/A")</f>
        <v>N/A</v>
      </c>
    </row>
    <row r="68" spans="1:23" ht="15" customHeight="1" x14ac:dyDescent="0.25">
      <c r="A68" s="55" t="s">
        <v>63</v>
      </c>
      <c r="B68" s="56" t="s">
        <v>35</v>
      </c>
      <c r="C68" s="49" t="str" cm="1">
        <f t="array" ref="C68">IF(AND(C15="OK",engine.cfg!$D7&gt;0.5),INDEX(engine.cfg!$E22:$M29,MIN(MATCH(MAX(engine.cfg!$D22,C64),engine.cfg!$D22:$D29),ROWS(engine.cfg!$D22:$D29)-1),MIN(MATCH(MAX(engine.cfg!$E21,IF(C53&gt;0,1/C53,0)),engine.cfg!$E21:$M21),COLUMNS(engine.cfg!$E21:$M21)-1))+(INDEX(engine.cfg!$E22:$M29,MIN(MATCH(MAX(engine.cfg!$D22,C64),engine.cfg!$D22:$D29),ROWS(engine.cfg!$D22:$D29)-1)+1,MIN(MATCH(MAX(engine.cfg!$E21,IF(C53&gt;0,1/C53,0)),engine.cfg!$E21:$M21),COLUMNS(engine.cfg!$E21:$M21)-1))-INDEX(engine.cfg!$E22:$M29,MIN(MATCH(MAX(engine.cfg!$D22,C64),engine.cfg!$D22:$D29),ROWS(engine.cfg!$D22:$D29)-1),MIN(MATCH(MAX(engine.cfg!$E21,IF(C53&gt;0,1/C53,0)),engine.cfg!$E21:$M21),COLUMNS(engine.cfg!$E21:$M21)-1)))*IF(C64&lt;=INDEX(engine.cfg!$D22:$D29,MIN(MATCH(MAX(engine.cfg!$D22,C64),engine.cfg!$D22:$D29),ROWS(engine.cfg!$D22:$D29)-1)),0,IF(C64&gt;=INDEX(engine.cfg!$D22:$D29,MIN(MATCH(MAX(engine.cfg!$D22,C64),engine.cfg!$D22:$D29),ROWS(engine.cfg!$D22:$D29)-1)+1),1,(C64-INDEX(engine.cfg!$D22:$D29,MIN(MATCH(MAX(engine.cfg!$D22,C64),engine.cfg!$D22:$D29),ROWS(engine.cfg!$D22:$D29)-1)))/(INDEX(engine.cfg!$D22:$D29,MIN(MATCH(MAX(engine.cfg!$D22,C64),engine.cfg!$D22:$D29),ROWS(engine.cfg!$D22:$D29)-1)+1)-INDEX(engine.cfg!$D22:$D29,MIN(MATCH(MAX(engine.cfg!$D22,C64),engine.cfg!$D22:$D29),ROWS(engine.cfg!$D22:$D29)-1)))))+(INDEX(engine.cfg!$E22:$M29,MIN(MATCH(MAX(engine.cfg!$D22,C64),engine.cfg!$D22:$D29),ROWS(engine.cfg!$D22:$D29)-1),MIN(MATCH(MAX(engine.cfg!$E21,IF(C53&gt;0,1/C53,0)),engine.cfg!$E21:$M21),COLUMNS(engine.cfg!$E21:$M21)-1)+1)+(INDEX(engine.cfg!$E22:$M29,MIN(MATCH(MAX(engine.cfg!$D22,C64),engine.cfg!$D22:$D29),ROWS(engine.cfg!$D22:$D29)-1)+1,MIN(MATCH(MAX(engine.cfg!$E21,IF(C53&gt;0,1/C53,0)),engine.cfg!$E21:$M21),COLUMNS(engine.cfg!$E21:$M21)-1)+1)-INDEX(engine.cfg!$E22:$M29,MIN(MATCH(MAX(engine.cfg!$D22,C64),engine.cfg!$D22:$D29),ROWS(engine.cfg!$D22:$D29)-1),MIN(MATCH(MAX(engine.cfg!$E21,IF(C53&gt;0,1/C53,0)),engine.cfg!$E21:$M21),COLUMNS(engine.cfg!$E21:$M21)-1)+1))*IF(C64&lt;=INDEX(engine.cfg!$D22:$D29,MIN(MATCH(MAX(engine.cfg!$D22,C64),engine.cfg!$D22:$D29),ROWS(engine.cfg!$D22:$D29)-1)),0,IF(C64&gt;=INDEX(engine.cfg!$D22:$D29,MIN(MATCH(MAX(engine.cfg!$D22,C64),engine.cfg!$D22:$D29),ROWS(engine.cfg!$D22:$D29)-1)+1),1,(C64-INDEX(engine.cfg!$D22:$D29,MIN(MATCH(MAX(engine.cfg!$D22,C64),engine.cfg!$D22:$D29),ROWS(engine.cfg!$D22:$D29)-1)))/(INDEX(engine.cfg!$D22:$D29,MIN(MATCH(MAX(engine.cfg!$D22,C64),engine.cfg!$D22:$D29),ROWS(engine.cfg!$D22:$D29)-1)+1)-INDEX(engine.cfg!$D22:$D29,MIN(MATCH(MAX(engine.cfg!$D22,C64),engine.cfg!$D22:$D29),ROWS(engine.cfg!$D22:$D29)-1)))))-(INDEX(engine.cfg!$E22:$M29,MIN(MATCH(MAX(engine.cfg!$D22,C64),engine.cfg!$D22:$D29),ROWS(engine.cfg!$D22:$D29)-1),MIN(MATCH(MAX(engine.cfg!$E21,IF(C53&gt;0,1/C53,0)),engine.cfg!$E21:$M21),COLUMNS(engine.cfg!$E21:$M21)-1))+(INDEX(engine.cfg!$E22:$M29,MIN(MATCH(MAX(engine.cfg!$D22,C64),engine.cfg!$D22:$D29),ROWS(engine.cfg!$D22:$D29)-1)+1,MIN(MATCH(MAX(engine.cfg!$E21,IF(C53&gt;0,1/C53,0)),engine.cfg!$E21:$M21),COLUMNS(engine.cfg!$E21:$M21)-1))-INDEX(engine.cfg!$E22:$M29,MIN(MATCH(MAX(engine.cfg!$D22,C64),engine.cfg!$D22:$D29),ROWS(engine.cfg!$D22:$D29)-1),MIN(MATCH(MAX(engine.cfg!$E21,IF(C53&gt;0,1/C53,0)),engine.cfg!$E21:$M21),COLUMNS(engine.cfg!$E21:$M21)-1)))*IF(C64&lt;=INDEX(engine.cfg!$D22:$D29,MIN(MATCH(MAX(engine.cfg!$D22,C64),engine.cfg!$D22:$D29),ROWS(engine.cfg!$D22:$D29)-1)),0,IF(C64&gt;=INDEX(engine.cfg!$D22:$D29,MIN(MATCH(MAX(engine.cfg!$D22,C64),engine.cfg!$D22:$D29),ROWS(engine.cfg!$D22:$D29)-1)+1),1,(C64-INDEX(engine.cfg!$D22:$D29,MIN(MATCH(MAX(engine.cfg!$D22,C64),engine.cfg!$D22:$D29),ROWS(engine.cfg!$D22:$D29)-1)))/(INDEX(engine.cfg!$D22:$D29,MIN(MATCH(MAX(engine.cfg!$D22,C64),engine.cfg!$D22:$D29),ROWS(engine.cfg!$D22:$D29)-1)+1)-INDEX(engine.cfg!$D22:$D29,MIN(MATCH(MAX(engine.cfg!$D22,C64),engine.cfg!$D22:$D29),ROWS(engine.cfg!$D22:$D29)-1)))))))*IF(IF(C53&gt;0,1/C53,0)&lt;=INDEX(engine.cfg!$E21:$M21,MIN(MATCH(MAX(engine.cfg!$E21,IF(C53&gt;0,1/C53,0)),engine.cfg!$E21:$M21),COLUMNS(engine.cfg!$E21:$M21)-1)),0,IF(IF(C53&gt;0,1/C53,0)&gt;=INDEX(engine.cfg!$E21:$M21,MIN(MATCH(MAX(engine.cfg!$E21,IF(C53&gt;0,1/C53,0)),engine.cfg!$E21:$M21),COLUMNS(engine.cfg!$E21:$M21)-1)+1),1,(IF(C53&gt;0,1/C53,0)-INDEX(engine.cfg!$E21:$M21,MIN(MATCH(MAX(engine.cfg!$E21,IF(C53&gt;0,1/C53,0)),engine.cfg!$E21:$M21),COLUMNS(engine.cfg!$E21:$M21)-1)))/(INDEX(engine.cfg!$E21:$M21,MIN(MATCH(MAX(engine.cfg!$E21,IF(C53&gt;0,1/C53,0)),engine.cfg!$E21:$M21),COLUMNS(engine.cfg!$E21:$M21)-1)+1)-INDEX(engine.cfg!$E21:$M21,MIN(MATCH(MAX(engine.cfg!$E21,IF(C53&gt;0,1/C53,0)),engine.cfg!$E21:$M21),COLUMNS(engine.cfg!$E21:$M21)-1))))),"N/A")</f>
        <v>N/A</v>
      </c>
      <c r="D68" s="49" t="str" cm="1">
        <f t="array" ref="D68">IF(AND(D15="OK",engine.cfg!$D7&gt;0.5),INDEX(engine.cfg!$E22:$M29,MIN(MATCH(MAX(engine.cfg!$D22,D64),engine.cfg!$D22:$D29),ROWS(engine.cfg!$D22:$D29)-1),MIN(MATCH(MAX(engine.cfg!$E21,IF(D53&gt;0,1/D53,0)),engine.cfg!$E21:$M21),COLUMNS(engine.cfg!$E21:$M21)-1))+(INDEX(engine.cfg!$E22:$M29,MIN(MATCH(MAX(engine.cfg!$D22,D64),engine.cfg!$D22:$D29),ROWS(engine.cfg!$D22:$D29)-1)+1,MIN(MATCH(MAX(engine.cfg!$E21,IF(D53&gt;0,1/D53,0)),engine.cfg!$E21:$M21),COLUMNS(engine.cfg!$E21:$M21)-1))-INDEX(engine.cfg!$E22:$M29,MIN(MATCH(MAX(engine.cfg!$D22,D64),engine.cfg!$D22:$D29),ROWS(engine.cfg!$D22:$D29)-1),MIN(MATCH(MAX(engine.cfg!$E21,IF(D53&gt;0,1/D53,0)),engine.cfg!$E21:$M21),COLUMNS(engine.cfg!$E21:$M21)-1)))*IF(D64&lt;=INDEX(engine.cfg!$D22:$D29,MIN(MATCH(MAX(engine.cfg!$D22,D64),engine.cfg!$D22:$D29),ROWS(engine.cfg!$D22:$D29)-1)),0,IF(D64&gt;=INDEX(engine.cfg!$D22:$D29,MIN(MATCH(MAX(engine.cfg!$D22,D64),engine.cfg!$D22:$D29),ROWS(engine.cfg!$D22:$D29)-1)+1),1,(D64-INDEX(engine.cfg!$D22:$D29,MIN(MATCH(MAX(engine.cfg!$D22,D64),engine.cfg!$D22:$D29),ROWS(engine.cfg!$D22:$D29)-1)))/(INDEX(engine.cfg!$D22:$D29,MIN(MATCH(MAX(engine.cfg!$D22,D64),engine.cfg!$D22:$D29),ROWS(engine.cfg!$D22:$D29)-1)+1)-INDEX(engine.cfg!$D22:$D29,MIN(MATCH(MAX(engine.cfg!$D22,D64),engine.cfg!$D22:$D29),ROWS(engine.cfg!$D22:$D29)-1)))))+(INDEX(engine.cfg!$E22:$M29,MIN(MATCH(MAX(engine.cfg!$D22,D64),engine.cfg!$D22:$D29),ROWS(engine.cfg!$D22:$D29)-1),MIN(MATCH(MAX(engine.cfg!$E21,IF(D53&gt;0,1/D53,0)),engine.cfg!$E21:$M21),COLUMNS(engine.cfg!$E21:$M21)-1)+1)+(INDEX(engine.cfg!$E22:$M29,MIN(MATCH(MAX(engine.cfg!$D22,D64),engine.cfg!$D22:$D29),ROWS(engine.cfg!$D22:$D29)-1)+1,MIN(MATCH(MAX(engine.cfg!$E21,IF(D53&gt;0,1/D53,0)),engine.cfg!$E21:$M21),COLUMNS(engine.cfg!$E21:$M21)-1)+1)-INDEX(engine.cfg!$E22:$M29,MIN(MATCH(MAX(engine.cfg!$D22,D64),engine.cfg!$D22:$D29),ROWS(engine.cfg!$D22:$D29)-1),MIN(MATCH(MAX(engine.cfg!$E21,IF(D53&gt;0,1/D53,0)),engine.cfg!$E21:$M21),COLUMNS(engine.cfg!$E21:$M21)-1)+1))*IF(D64&lt;=INDEX(engine.cfg!$D22:$D29,MIN(MATCH(MAX(engine.cfg!$D22,D64),engine.cfg!$D22:$D29),ROWS(engine.cfg!$D22:$D29)-1)),0,IF(D64&gt;=INDEX(engine.cfg!$D22:$D29,MIN(MATCH(MAX(engine.cfg!$D22,D64),engine.cfg!$D22:$D29),ROWS(engine.cfg!$D22:$D29)-1)+1),1,(D64-INDEX(engine.cfg!$D22:$D29,MIN(MATCH(MAX(engine.cfg!$D22,D64),engine.cfg!$D22:$D29),ROWS(engine.cfg!$D22:$D29)-1)))/(INDEX(engine.cfg!$D22:$D29,MIN(MATCH(MAX(engine.cfg!$D22,D64),engine.cfg!$D22:$D29),ROWS(engine.cfg!$D22:$D29)-1)+1)-INDEX(engine.cfg!$D22:$D29,MIN(MATCH(MAX(engine.cfg!$D22,D64),engine.cfg!$D22:$D29),ROWS(engine.cfg!$D22:$D29)-1)))))-(INDEX(engine.cfg!$E22:$M29,MIN(MATCH(MAX(engine.cfg!$D22,D64),engine.cfg!$D22:$D29),ROWS(engine.cfg!$D22:$D29)-1),MIN(MATCH(MAX(engine.cfg!$E21,IF(D53&gt;0,1/D53,0)),engine.cfg!$E21:$M21),COLUMNS(engine.cfg!$E21:$M21)-1))+(INDEX(engine.cfg!$E22:$M29,MIN(MATCH(MAX(engine.cfg!$D22,D64),engine.cfg!$D22:$D29),ROWS(engine.cfg!$D22:$D29)-1)+1,MIN(MATCH(MAX(engine.cfg!$E21,IF(D53&gt;0,1/D53,0)),engine.cfg!$E21:$M21),COLUMNS(engine.cfg!$E21:$M21)-1))-INDEX(engine.cfg!$E22:$M29,MIN(MATCH(MAX(engine.cfg!$D22,D64),engine.cfg!$D22:$D29),ROWS(engine.cfg!$D22:$D29)-1),MIN(MATCH(MAX(engine.cfg!$E21,IF(D53&gt;0,1/D53,0)),engine.cfg!$E21:$M21),COLUMNS(engine.cfg!$E21:$M21)-1)))*IF(D64&lt;=INDEX(engine.cfg!$D22:$D29,MIN(MATCH(MAX(engine.cfg!$D22,D64),engine.cfg!$D22:$D29),ROWS(engine.cfg!$D22:$D29)-1)),0,IF(D64&gt;=INDEX(engine.cfg!$D22:$D29,MIN(MATCH(MAX(engine.cfg!$D22,D64),engine.cfg!$D22:$D29),ROWS(engine.cfg!$D22:$D29)-1)+1),1,(D64-INDEX(engine.cfg!$D22:$D29,MIN(MATCH(MAX(engine.cfg!$D22,D64),engine.cfg!$D22:$D29),ROWS(engine.cfg!$D22:$D29)-1)))/(INDEX(engine.cfg!$D22:$D29,MIN(MATCH(MAX(engine.cfg!$D22,D64),engine.cfg!$D22:$D29),ROWS(engine.cfg!$D22:$D29)-1)+1)-INDEX(engine.cfg!$D22:$D29,MIN(MATCH(MAX(engine.cfg!$D22,D64),engine.cfg!$D22:$D29),ROWS(engine.cfg!$D22:$D29)-1)))))))*IF(IF(D53&gt;0,1/D53,0)&lt;=INDEX(engine.cfg!$E21:$M21,MIN(MATCH(MAX(engine.cfg!$E21,IF(D53&gt;0,1/D53,0)),engine.cfg!$E21:$M21),COLUMNS(engine.cfg!$E21:$M21)-1)),0,IF(IF(D53&gt;0,1/D53,0)&gt;=INDEX(engine.cfg!$E21:$M21,MIN(MATCH(MAX(engine.cfg!$E21,IF(D53&gt;0,1/D53,0)),engine.cfg!$E21:$M21),COLUMNS(engine.cfg!$E21:$M21)-1)+1),1,(IF(D53&gt;0,1/D53,0)-INDEX(engine.cfg!$E21:$M21,MIN(MATCH(MAX(engine.cfg!$E21,IF(D53&gt;0,1/D53,0)),engine.cfg!$E21:$M21),COLUMNS(engine.cfg!$E21:$M21)-1)))/(INDEX(engine.cfg!$E21:$M21,MIN(MATCH(MAX(engine.cfg!$E21,IF(D53&gt;0,1/D53,0)),engine.cfg!$E21:$M21),COLUMNS(engine.cfg!$E21:$M21)-1)+1)-INDEX(engine.cfg!$E21:$M21,MIN(MATCH(MAX(engine.cfg!$E21,IF(D53&gt;0,1/D53,0)),engine.cfg!$E21:$M21),COLUMNS(engine.cfg!$E21:$M21)-1))))),"N/A")</f>
        <v>N/A</v>
      </c>
      <c r="E68" s="49" t="str" cm="1">
        <f t="array" ref="E68">IF(AND(E15="OK",engine.cfg!$D7&gt;0.5),INDEX(engine.cfg!$E22:$M29,MIN(MATCH(MAX(engine.cfg!$D22,E64),engine.cfg!$D22:$D29),ROWS(engine.cfg!$D22:$D29)-1),MIN(MATCH(MAX(engine.cfg!$E21,IF(E53&gt;0,1/E53,0)),engine.cfg!$E21:$M21),COLUMNS(engine.cfg!$E21:$M21)-1))+(INDEX(engine.cfg!$E22:$M29,MIN(MATCH(MAX(engine.cfg!$D22,E64),engine.cfg!$D22:$D29),ROWS(engine.cfg!$D22:$D29)-1)+1,MIN(MATCH(MAX(engine.cfg!$E21,IF(E53&gt;0,1/E53,0)),engine.cfg!$E21:$M21),COLUMNS(engine.cfg!$E21:$M21)-1))-INDEX(engine.cfg!$E22:$M29,MIN(MATCH(MAX(engine.cfg!$D22,E64),engine.cfg!$D22:$D29),ROWS(engine.cfg!$D22:$D29)-1),MIN(MATCH(MAX(engine.cfg!$E21,IF(E53&gt;0,1/E53,0)),engine.cfg!$E21:$M21),COLUMNS(engine.cfg!$E21:$M21)-1)))*IF(E64&lt;=INDEX(engine.cfg!$D22:$D29,MIN(MATCH(MAX(engine.cfg!$D22,E64),engine.cfg!$D22:$D29),ROWS(engine.cfg!$D22:$D29)-1)),0,IF(E64&gt;=INDEX(engine.cfg!$D22:$D29,MIN(MATCH(MAX(engine.cfg!$D22,E64),engine.cfg!$D22:$D29),ROWS(engine.cfg!$D22:$D29)-1)+1),1,(E64-INDEX(engine.cfg!$D22:$D29,MIN(MATCH(MAX(engine.cfg!$D22,E64),engine.cfg!$D22:$D29),ROWS(engine.cfg!$D22:$D29)-1)))/(INDEX(engine.cfg!$D22:$D29,MIN(MATCH(MAX(engine.cfg!$D22,E64),engine.cfg!$D22:$D29),ROWS(engine.cfg!$D22:$D29)-1)+1)-INDEX(engine.cfg!$D22:$D29,MIN(MATCH(MAX(engine.cfg!$D22,E64),engine.cfg!$D22:$D29),ROWS(engine.cfg!$D22:$D29)-1)))))+(INDEX(engine.cfg!$E22:$M29,MIN(MATCH(MAX(engine.cfg!$D22,E64),engine.cfg!$D22:$D29),ROWS(engine.cfg!$D22:$D29)-1),MIN(MATCH(MAX(engine.cfg!$E21,IF(E53&gt;0,1/E53,0)),engine.cfg!$E21:$M21),COLUMNS(engine.cfg!$E21:$M21)-1)+1)+(INDEX(engine.cfg!$E22:$M29,MIN(MATCH(MAX(engine.cfg!$D22,E64),engine.cfg!$D22:$D29),ROWS(engine.cfg!$D22:$D29)-1)+1,MIN(MATCH(MAX(engine.cfg!$E21,IF(E53&gt;0,1/E53,0)),engine.cfg!$E21:$M21),COLUMNS(engine.cfg!$E21:$M21)-1)+1)-INDEX(engine.cfg!$E22:$M29,MIN(MATCH(MAX(engine.cfg!$D22,E64),engine.cfg!$D22:$D29),ROWS(engine.cfg!$D22:$D29)-1),MIN(MATCH(MAX(engine.cfg!$E21,IF(E53&gt;0,1/E53,0)),engine.cfg!$E21:$M21),COLUMNS(engine.cfg!$E21:$M21)-1)+1))*IF(E64&lt;=INDEX(engine.cfg!$D22:$D29,MIN(MATCH(MAX(engine.cfg!$D22,E64),engine.cfg!$D22:$D29),ROWS(engine.cfg!$D22:$D29)-1)),0,IF(E64&gt;=INDEX(engine.cfg!$D22:$D29,MIN(MATCH(MAX(engine.cfg!$D22,E64),engine.cfg!$D22:$D29),ROWS(engine.cfg!$D22:$D29)-1)+1),1,(E64-INDEX(engine.cfg!$D22:$D29,MIN(MATCH(MAX(engine.cfg!$D22,E64),engine.cfg!$D22:$D29),ROWS(engine.cfg!$D22:$D29)-1)))/(INDEX(engine.cfg!$D22:$D29,MIN(MATCH(MAX(engine.cfg!$D22,E64),engine.cfg!$D22:$D29),ROWS(engine.cfg!$D22:$D29)-1)+1)-INDEX(engine.cfg!$D22:$D29,MIN(MATCH(MAX(engine.cfg!$D22,E64),engine.cfg!$D22:$D29),ROWS(engine.cfg!$D22:$D29)-1)))))-(INDEX(engine.cfg!$E22:$M29,MIN(MATCH(MAX(engine.cfg!$D22,E64),engine.cfg!$D22:$D29),ROWS(engine.cfg!$D22:$D29)-1),MIN(MATCH(MAX(engine.cfg!$E21,IF(E53&gt;0,1/E53,0)),engine.cfg!$E21:$M21),COLUMNS(engine.cfg!$E21:$M21)-1))+(INDEX(engine.cfg!$E22:$M29,MIN(MATCH(MAX(engine.cfg!$D22,E64),engine.cfg!$D22:$D29),ROWS(engine.cfg!$D22:$D29)-1)+1,MIN(MATCH(MAX(engine.cfg!$E21,IF(E53&gt;0,1/E53,0)),engine.cfg!$E21:$M21),COLUMNS(engine.cfg!$E21:$M21)-1))-INDEX(engine.cfg!$E22:$M29,MIN(MATCH(MAX(engine.cfg!$D22,E64),engine.cfg!$D22:$D29),ROWS(engine.cfg!$D22:$D29)-1),MIN(MATCH(MAX(engine.cfg!$E21,IF(E53&gt;0,1/E53,0)),engine.cfg!$E21:$M21),COLUMNS(engine.cfg!$E21:$M21)-1)))*IF(E64&lt;=INDEX(engine.cfg!$D22:$D29,MIN(MATCH(MAX(engine.cfg!$D22,E64),engine.cfg!$D22:$D29),ROWS(engine.cfg!$D22:$D29)-1)),0,IF(E64&gt;=INDEX(engine.cfg!$D22:$D29,MIN(MATCH(MAX(engine.cfg!$D22,E64),engine.cfg!$D22:$D29),ROWS(engine.cfg!$D22:$D29)-1)+1),1,(E64-INDEX(engine.cfg!$D22:$D29,MIN(MATCH(MAX(engine.cfg!$D22,E64),engine.cfg!$D22:$D29),ROWS(engine.cfg!$D22:$D29)-1)))/(INDEX(engine.cfg!$D22:$D29,MIN(MATCH(MAX(engine.cfg!$D22,E64),engine.cfg!$D22:$D29),ROWS(engine.cfg!$D22:$D29)-1)+1)-INDEX(engine.cfg!$D22:$D29,MIN(MATCH(MAX(engine.cfg!$D22,E64),engine.cfg!$D22:$D29),ROWS(engine.cfg!$D22:$D29)-1)))))))*IF(IF(E53&gt;0,1/E53,0)&lt;=INDEX(engine.cfg!$E21:$M21,MIN(MATCH(MAX(engine.cfg!$E21,IF(E53&gt;0,1/E53,0)),engine.cfg!$E21:$M21),COLUMNS(engine.cfg!$E21:$M21)-1)),0,IF(IF(E53&gt;0,1/E53,0)&gt;=INDEX(engine.cfg!$E21:$M21,MIN(MATCH(MAX(engine.cfg!$E21,IF(E53&gt;0,1/E53,0)),engine.cfg!$E21:$M21),COLUMNS(engine.cfg!$E21:$M21)-1)+1),1,(IF(E53&gt;0,1/E53,0)-INDEX(engine.cfg!$E21:$M21,MIN(MATCH(MAX(engine.cfg!$E21,IF(E53&gt;0,1/E53,0)),engine.cfg!$E21:$M21),COLUMNS(engine.cfg!$E21:$M21)-1)))/(INDEX(engine.cfg!$E21:$M21,MIN(MATCH(MAX(engine.cfg!$E21,IF(E53&gt;0,1/E53,0)),engine.cfg!$E21:$M21),COLUMNS(engine.cfg!$E21:$M21)-1)+1)-INDEX(engine.cfg!$E21:$M21,MIN(MATCH(MAX(engine.cfg!$E21,IF(E53&gt;0,1/E53,0)),engine.cfg!$E21:$M21),COLUMNS(engine.cfg!$E21:$M21)-1))))),"N/A")</f>
        <v>N/A</v>
      </c>
      <c r="F68" s="49" t="str" cm="1">
        <f t="array" ref="F68">IF(AND(F15="OK",engine.cfg!$D7&gt;0.5),INDEX(engine.cfg!$E22:$M29,MIN(MATCH(MAX(engine.cfg!$D22,F64),engine.cfg!$D22:$D29),ROWS(engine.cfg!$D22:$D29)-1),MIN(MATCH(MAX(engine.cfg!$E21,IF(F53&gt;0,1/F53,0)),engine.cfg!$E21:$M21),COLUMNS(engine.cfg!$E21:$M21)-1))+(INDEX(engine.cfg!$E22:$M29,MIN(MATCH(MAX(engine.cfg!$D22,F64),engine.cfg!$D22:$D29),ROWS(engine.cfg!$D22:$D29)-1)+1,MIN(MATCH(MAX(engine.cfg!$E21,IF(F53&gt;0,1/F53,0)),engine.cfg!$E21:$M21),COLUMNS(engine.cfg!$E21:$M21)-1))-INDEX(engine.cfg!$E22:$M29,MIN(MATCH(MAX(engine.cfg!$D22,F64),engine.cfg!$D22:$D29),ROWS(engine.cfg!$D22:$D29)-1),MIN(MATCH(MAX(engine.cfg!$E21,IF(F53&gt;0,1/F53,0)),engine.cfg!$E21:$M21),COLUMNS(engine.cfg!$E21:$M21)-1)))*IF(F64&lt;=INDEX(engine.cfg!$D22:$D29,MIN(MATCH(MAX(engine.cfg!$D22,F64),engine.cfg!$D22:$D29),ROWS(engine.cfg!$D22:$D29)-1)),0,IF(F64&gt;=INDEX(engine.cfg!$D22:$D29,MIN(MATCH(MAX(engine.cfg!$D22,F64),engine.cfg!$D22:$D29),ROWS(engine.cfg!$D22:$D29)-1)+1),1,(F64-INDEX(engine.cfg!$D22:$D29,MIN(MATCH(MAX(engine.cfg!$D22,F64),engine.cfg!$D22:$D29),ROWS(engine.cfg!$D22:$D29)-1)))/(INDEX(engine.cfg!$D22:$D29,MIN(MATCH(MAX(engine.cfg!$D22,F64),engine.cfg!$D22:$D29),ROWS(engine.cfg!$D22:$D29)-1)+1)-INDEX(engine.cfg!$D22:$D29,MIN(MATCH(MAX(engine.cfg!$D22,F64),engine.cfg!$D22:$D29),ROWS(engine.cfg!$D22:$D29)-1)))))+(INDEX(engine.cfg!$E22:$M29,MIN(MATCH(MAX(engine.cfg!$D22,F64),engine.cfg!$D22:$D29),ROWS(engine.cfg!$D22:$D29)-1),MIN(MATCH(MAX(engine.cfg!$E21,IF(F53&gt;0,1/F53,0)),engine.cfg!$E21:$M21),COLUMNS(engine.cfg!$E21:$M21)-1)+1)+(INDEX(engine.cfg!$E22:$M29,MIN(MATCH(MAX(engine.cfg!$D22,F64),engine.cfg!$D22:$D29),ROWS(engine.cfg!$D22:$D29)-1)+1,MIN(MATCH(MAX(engine.cfg!$E21,IF(F53&gt;0,1/F53,0)),engine.cfg!$E21:$M21),COLUMNS(engine.cfg!$E21:$M21)-1)+1)-INDEX(engine.cfg!$E22:$M29,MIN(MATCH(MAX(engine.cfg!$D22,F64),engine.cfg!$D22:$D29),ROWS(engine.cfg!$D22:$D29)-1),MIN(MATCH(MAX(engine.cfg!$E21,IF(F53&gt;0,1/F53,0)),engine.cfg!$E21:$M21),COLUMNS(engine.cfg!$E21:$M21)-1)+1))*IF(F64&lt;=INDEX(engine.cfg!$D22:$D29,MIN(MATCH(MAX(engine.cfg!$D22,F64),engine.cfg!$D22:$D29),ROWS(engine.cfg!$D22:$D29)-1)),0,IF(F64&gt;=INDEX(engine.cfg!$D22:$D29,MIN(MATCH(MAX(engine.cfg!$D22,F64),engine.cfg!$D22:$D29),ROWS(engine.cfg!$D22:$D29)-1)+1),1,(F64-INDEX(engine.cfg!$D22:$D29,MIN(MATCH(MAX(engine.cfg!$D22,F64),engine.cfg!$D22:$D29),ROWS(engine.cfg!$D22:$D29)-1)))/(INDEX(engine.cfg!$D22:$D29,MIN(MATCH(MAX(engine.cfg!$D22,F64),engine.cfg!$D22:$D29),ROWS(engine.cfg!$D22:$D29)-1)+1)-INDEX(engine.cfg!$D22:$D29,MIN(MATCH(MAX(engine.cfg!$D22,F64),engine.cfg!$D22:$D29),ROWS(engine.cfg!$D22:$D29)-1)))))-(INDEX(engine.cfg!$E22:$M29,MIN(MATCH(MAX(engine.cfg!$D22,F64),engine.cfg!$D22:$D29),ROWS(engine.cfg!$D22:$D29)-1),MIN(MATCH(MAX(engine.cfg!$E21,IF(F53&gt;0,1/F53,0)),engine.cfg!$E21:$M21),COLUMNS(engine.cfg!$E21:$M21)-1))+(INDEX(engine.cfg!$E22:$M29,MIN(MATCH(MAX(engine.cfg!$D22,F64),engine.cfg!$D22:$D29),ROWS(engine.cfg!$D22:$D29)-1)+1,MIN(MATCH(MAX(engine.cfg!$E21,IF(F53&gt;0,1/F53,0)),engine.cfg!$E21:$M21),COLUMNS(engine.cfg!$E21:$M21)-1))-INDEX(engine.cfg!$E22:$M29,MIN(MATCH(MAX(engine.cfg!$D22,F64),engine.cfg!$D22:$D29),ROWS(engine.cfg!$D22:$D29)-1),MIN(MATCH(MAX(engine.cfg!$E21,IF(F53&gt;0,1/F53,0)),engine.cfg!$E21:$M21),COLUMNS(engine.cfg!$E21:$M21)-1)))*IF(F64&lt;=INDEX(engine.cfg!$D22:$D29,MIN(MATCH(MAX(engine.cfg!$D22,F64),engine.cfg!$D22:$D29),ROWS(engine.cfg!$D22:$D29)-1)),0,IF(F64&gt;=INDEX(engine.cfg!$D22:$D29,MIN(MATCH(MAX(engine.cfg!$D22,F64),engine.cfg!$D22:$D29),ROWS(engine.cfg!$D22:$D29)-1)+1),1,(F64-INDEX(engine.cfg!$D22:$D29,MIN(MATCH(MAX(engine.cfg!$D22,F64),engine.cfg!$D22:$D29),ROWS(engine.cfg!$D22:$D29)-1)))/(INDEX(engine.cfg!$D22:$D29,MIN(MATCH(MAX(engine.cfg!$D22,F64),engine.cfg!$D22:$D29),ROWS(engine.cfg!$D22:$D29)-1)+1)-INDEX(engine.cfg!$D22:$D29,MIN(MATCH(MAX(engine.cfg!$D22,F64),engine.cfg!$D22:$D29),ROWS(engine.cfg!$D22:$D29)-1)))))))*IF(IF(F53&gt;0,1/F53,0)&lt;=INDEX(engine.cfg!$E21:$M21,MIN(MATCH(MAX(engine.cfg!$E21,IF(F53&gt;0,1/F53,0)),engine.cfg!$E21:$M21),COLUMNS(engine.cfg!$E21:$M21)-1)),0,IF(IF(F53&gt;0,1/F53,0)&gt;=INDEX(engine.cfg!$E21:$M21,MIN(MATCH(MAX(engine.cfg!$E21,IF(F53&gt;0,1/F53,0)),engine.cfg!$E21:$M21),COLUMNS(engine.cfg!$E21:$M21)-1)+1),1,(IF(F53&gt;0,1/F53,0)-INDEX(engine.cfg!$E21:$M21,MIN(MATCH(MAX(engine.cfg!$E21,IF(F53&gt;0,1/F53,0)),engine.cfg!$E21:$M21),COLUMNS(engine.cfg!$E21:$M21)-1)))/(INDEX(engine.cfg!$E21:$M21,MIN(MATCH(MAX(engine.cfg!$E21,IF(F53&gt;0,1/F53,0)),engine.cfg!$E21:$M21),COLUMNS(engine.cfg!$E21:$M21)-1)+1)-INDEX(engine.cfg!$E21:$M21,MIN(MATCH(MAX(engine.cfg!$E21,IF(F53&gt;0,1/F53,0)),engine.cfg!$E21:$M21),COLUMNS(engine.cfg!$E21:$M21)-1))))),"N/A")</f>
        <v>N/A</v>
      </c>
      <c r="G68" s="49" t="str" cm="1">
        <f t="array" ref="G68">IF(AND(G15="OK",engine.cfg!$D7&gt;0.5),INDEX(engine.cfg!$E22:$M29,MIN(MATCH(MAX(engine.cfg!$D22,G64),engine.cfg!$D22:$D29),ROWS(engine.cfg!$D22:$D29)-1),MIN(MATCH(MAX(engine.cfg!$E21,IF(G53&gt;0,1/G53,0)),engine.cfg!$E21:$M21),COLUMNS(engine.cfg!$E21:$M21)-1))+(INDEX(engine.cfg!$E22:$M29,MIN(MATCH(MAX(engine.cfg!$D22,G64),engine.cfg!$D22:$D29),ROWS(engine.cfg!$D22:$D29)-1)+1,MIN(MATCH(MAX(engine.cfg!$E21,IF(G53&gt;0,1/G53,0)),engine.cfg!$E21:$M21),COLUMNS(engine.cfg!$E21:$M21)-1))-INDEX(engine.cfg!$E22:$M29,MIN(MATCH(MAX(engine.cfg!$D22,G64),engine.cfg!$D22:$D29),ROWS(engine.cfg!$D22:$D29)-1),MIN(MATCH(MAX(engine.cfg!$E21,IF(G53&gt;0,1/G53,0)),engine.cfg!$E21:$M21),COLUMNS(engine.cfg!$E21:$M21)-1)))*IF(G64&lt;=INDEX(engine.cfg!$D22:$D29,MIN(MATCH(MAX(engine.cfg!$D22,G64),engine.cfg!$D22:$D29),ROWS(engine.cfg!$D22:$D29)-1)),0,IF(G64&gt;=INDEX(engine.cfg!$D22:$D29,MIN(MATCH(MAX(engine.cfg!$D22,G64),engine.cfg!$D22:$D29),ROWS(engine.cfg!$D22:$D29)-1)+1),1,(G64-INDEX(engine.cfg!$D22:$D29,MIN(MATCH(MAX(engine.cfg!$D22,G64),engine.cfg!$D22:$D29),ROWS(engine.cfg!$D22:$D29)-1)))/(INDEX(engine.cfg!$D22:$D29,MIN(MATCH(MAX(engine.cfg!$D22,G64),engine.cfg!$D22:$D29),ROWS(engine.cfg!$D22:$D29)-1)+1)-INDEX(engine.cfg!$D22:$D29,MIN(MATCH(MAX(engine.cfg!$D22,G64),engine.cfg!$D22:$D29),ROWS(engine.cfg!$D22:$D29)-1)))))+(INDEX(engine.cfg!$E22:$M29,MIN(MATCH(MAX(engine.cfg!$D22,G64),engine.cfg!$D22:$D29),ROWS(engine.cfg!$D22:$D29)-1),MIN(MATCH(MAX(engine.cfg!$E21,IF(G53&gt;0,1/G53,0)),engine.cfg!$E21:$M21),COLUMNS(engine.cfg!$E21:$M21)-1)+1)+(INDEX(engine.cfg!$E22:$M29,MIN(MATCH(MAX(engine.cfg!$D22,G64),engine.cfg!$D22:$D29),ROWS(engine.cfg!$D22:$D29)-1)+1,MIN(MATCH(MAX(engine.cfg!$E21,IF(G53&gt;0,1/G53,0)),engine.cfg!$E21:$M21),COLUMNS(engine.cfg!$E21:$M21)-1)+1)-INDEX(engine.cfg!$E22:$M29,MIN(MATCH(MAX(engine.cfg!$D22,G64),engine.cfg!$D22:$D29),ROWS(engine.cfg!$D22:$D29)-1),MIN(MATCH(MAX(engine.cfg!$E21,IF(G53&gt;0,1/G53,0)),engine.cfg!$E21:$M21),COLUMNS(engine.cfg!$E21:$M21)-1)+1))*IF(G64&lt;=INDEX(engine.cfg!$D22:$D29,MIN(MATCH(MAX(engine.cfg!$D22,G64),engine.cfg!$D22:$D29),ROWS(engine.cfg!$D22:$D29)-1)),0,IF(G64&gt;=INDEX(engine.cfg!$D22:$D29,MIN(MATCH(MAX(engine.cfg!$D22,G64),engine.cfg!$D22:$D29),ROWS(engine.cfg!$D22:$D29)-1)+1),1,(G64-INDEX(engine.cfg!$D22:$D29,MIN(MATCH(MAX(engine.cfg!$D22,G64),engine.cfg!$D22:$D29),ROWS(engine.cfg!$D22:$D29)-1)))/(INDEX(engine.cfg!$D22:$D29,MIN(MATCH(MAX(engine.cfg!$D22,G64),engine.cfg!$D22:$D29),ROWS(engine.cfg!$D22:$D29)-1)+1)-INDEX(engine.cfg!$D22:$D29,MIN(MATCH(MAX(engine.cfg!$D22,G64),engine.cfg!$D22:$D29),ROWS(engine.cfg!$D22:$D29)-1)))))-(INDEX(engine.cfg!$E22:$M29,MIN(MATCH(MAX(engine.cfg!$D22,G64),engine.cfg!$D22:$D29),ROWS(engine.cfg!$D22:$D29)-1),MIN(MATCH(MAX(engine.cfg!$E21,IF(G53&gt;0,1/G53,0)),engine.cfg!$E21:$M21),COLUMNS(engine.cfg!$E21:$M21)-1))+(INDEX(engine.cfg!$E22:$M29,MIN(MATCH(MAX(engine.cfg!$D22,G64),engine.cfg!$D22:$D29),ROWS(engine.cfg!$D22:$D29)-1)+1,MIN(MATCH(MAX(engine.cfg!$E21,IF(G53&gt;0,1/G53,0)),engine.cfg!$E21:$M21),COLUMNS(engine.cfg!$E21:$M21)-1))-INDEX(engine.cfg!$E22:$M29,MIN(MATCH(MAX(engine.cfg!$D22,G64),engine.cfg!$D22:$D29),ROWS(engine.cfg!$D22:$D29)-1),MIN(MATCH(MAX(engine.cfg!$E21,IF(G53&gt;0,1/G53,0)),engine.cfg!$E21:$M21),COLUMNS(engine.cfg!$E21:$M21)-1)))*IF(G64&lt;=INDEX(engine.cfg!$D22:$D29,MIN(MATCH(MAX(engine.cfg!$D22,G64),engine.cfg!$D22:$D29),ROWS(engine.cfg!$D22:$D29)-1)),0,IF(G64&gt;=INDEX(engine.cfg!$D22:$D29,MIN(MATCH(MAX(engine.cfg!$D22,G64),engine.cfg!$D22:$D29),ROWS(engine.cfg!$D22:$D29)-1)+1),1,(G64-INDEX(engine.cfg!$D22:$D29,MIN(MATCH(MAX(engine.cfg!$D22,G64),engine.cfg!$D22:$D29),ROWS(engine.cfg!$D22:$D29)-1)))/(INDEX(engine.cfg!$D22:$D29,MIN(MATCH(MAX(engine.cfg!$D22,G64),engine.cfg!$D22:$D29),ROWS(engine.cfg!$D22:$D29)-1)+1)-INDEX(engine.cfg!$D22:$D29,MIN(MATCH(MAX(engine.cfg!$D22,G64),engine.cfg!$D22:$D29),ROWS(engine.cfg!$D22:$D29)-1)))))))*IF(IF(G53&gt;0,1/G53,0)&lt;=INDEX(engine.cfg!$E21:$M21,MIN(MATCH(MAX(engine.cfg!$E21,IF(G53&gt;0,1/G53,0)),engine.cfg!$E21:$M21),COLUMNS(engine.cfg!$E21:$M21)-1)),0,IF(IF(G53&gt;0,1/G53,0)&gt;=INDEX(engine.cfg!$E21:$M21,MIN(MATCH(MAX(engine.cfg!$E21,IF(G53&gt;0,1/G53,0)),engine.cfg!$E21:$M21),COLUMNS(engine.cfg!$E21:$M21)-1)+1),1,(IF(G53&gt;0,1/G53,0)-INDEX(engine.cfg!$E21:$M21,MIN(MATCH(MAX(engine.cfg!$E21,IF(G53&gt;0,1/G53,0)),engine.cfg!$E21:$M21),COLUMNS(engine.cfg!$E21:$M21)-1)))/(INDEX(engine.cfg!$E21:$M21,MIN(MATCH(MAX(engine.cfg!$E21,IF(G53&gt;0,1/G53,0)),engine.cfg!$E21:$M21),COLUMNS(engine.cfg!$E21:$M21)-1)+1)-INDEX(engine.cfg!$E21:$M21,MIN(MATCH(MAX(engine.cfg!$E21,IF(G53&gt;0,1/G53,0)),engine.cfg!$E21:$M21),COLUMNS(engine.cfg!$E21:$M21)-1))))),"N/A")</f>
        <v>N/A</v>
      </c>
      <c r="H68" s="49" t="str" cm="1">
        <f t="array" ref="H68">IF(AND(H15="OK",engine.cfg!$D7&gt;0.5),INDEX(engine.cfg!$E22:$M29,MIN(MATCH(MAX(engine.cfg!$D22,H64),engine.cfg!$D22:$D29),ROWS(engine.cfg!$D22:$D29)-1),MIN(MATCH(MAX(engine.cfg!$E21,IF(H53&gt;0,1/H53,0)),engine.cfg!$E21:$M21),COLUMNS(engine.cfg!$E21:$M21)-1))+(INDEX(engine.cfg!$E22:$M29,MIN(MATCH(MAX(engine.cfg!$D22,H64),engine.cfg!$D22:$D29),ROWS(engine.cfg!$D22:$D29)-1)+1,MIN(MATCH(MAX(engine.cfg!$E21,IF(H53&gt;0,1/H53,0)),engine.cfg!$E21:$M21),COLUMNS(engine.cfg!$E21:$M21)-1))-INDEX(engine.cfg!$E22:$M29,MIN(MATCH(MAX(engine.cfg!$D22,H64),engine.cfg!$D22:$D29),ROWS(engine.cfg!$D22:$D29)-1),MIN(MATCH(MAX(engine.cfg!$E21,IF(H53&gt;0,1/H53,0)),engine.cfg!$E21:$M21),COLUMNS(engine.cfg!$E21:$M21)-1)))*IF(H64&lt;=INDEX(engine.cfg!$D22:$D29,MIN(MATCH(MAX(engine.cfg!$D22,H64),engine.cfg!$D22:$D29),ROWS(engine.cfg!$D22:$D29)-1)),0,IF(H64&gt;=INDEX(engine.cfg!$D22:$D29,MIN(MATCH(MAX(engine.cfg!$D22,H64),engine.cfg!$D22:$D29),ROWS(engine.cfg!$D22:$D29)-1)+1),1,(H64-INDEX(engine.cfg!$D22:$D29,MIN(MATCH(MAX(engine.cfg!$D22,H64),engine.cfg!$D22:$D29),ROWS(engine.cfg!$D22:$D29)-1)))/(INDEX(engine.cfg!$D22:$D29,MIN(MATCH(MAX(engine.cfg!$D22,H64),engine.cfg!$D22:$D29),ROWS(engine.cfg!$D22:$D29)-1)+1)-INDEX(engine.cfg!$D22:$D29,MIN(MATCH(MAX(engine.cfg!$D22,H64),engine.cfg!$D22:$D29),ROWS(engine.cfg!$D22:$D29)-1)))))+(INDEX(engine.cfg!$E22:$M29,MIN(MATCH(MAX(engine.cfg!$D22,H64),engine.cfg!$D22:$D29),ROWS(engine.cfg!$D22:$D29)-1),MIN(MATCH(MAX(engine.cfg!$E21,IF(H53&gt;0,1/H53,0)),engine.cfg!$E21:$M21),COLUMNS(engine.cfg!$E21:$M21)-1)+1)+(INDEX(engine.cfg!$E22:$M29,MIN(MATCH(MAX(engine.cfg!$D22,H64),engine.cfg!$D22:$D29),ROWS(engine.cfg!$D22:$D29)-1)+1,MIN(MATCH(MAX(engine.cfg!$E21,IF(H53&gt;0,1/H53,0)),engine.cfg!$E21:$M21),COLUMNS(engine.cfg!$E21:$M21)-1)+1)-INDEX(engine.cfg!$E22:$M29,MIN(MATCH(MAX(engine.cfg!$D22,H64),engine.cfg!$D22:$D29),ROWS(engine.cfg!$D22:$D29)-1),MIN(MATCH(MAX(engine.cfg!$E21,IF(H53&gt;0,1/H53,0)),engine.cfg!$E21:$M21),COLUMNS(engine.cfg!$E21:$M21)-1)+1))*IF(H64&lt;=INDEX(engine.cfg!$D22:$D29,MIN(MATCH(MAX(engine.cfg!$D22,H64),engine.cfg!$D22:$D29),ROWS(engine.cfg!$D22:$D29)-1)),0,IF(H64&gt;=INDEX(engine.cfg!$D22:$D29,MIN(MATCH(MAX(engine.cfg!$D22,H64),engine.cfg!$D22:$D29),ROWS(engine.cfg!$D22:$D29)-1)+1),1,(H64-INDEX(engine.cfg!$D22:$D29,MIN(MATCH(MAX(engine.cfg!$D22,H64),engine.cfg!$D22:$D29),ROWS(engine.cfg!$D22:$D29)-1)))/(INDEX(engine.cfg!$D22:$D29,MIN(MATCH(MAX(engine.cfg!$D22,H64),engine.cfg!$D22:$D29),ROWS(engine.cfg!$D22:$D29)-1)+1)-INDEX(engine.cfg!$D22:$D29,MIN(MATCH(MAX(engine.cfg!$D22,H64),engine.cfg!$D22:$D29),ROWS(engine.cfg!$D22:$D29)-1)))))-(INDEX(engine.cfg!$E22:$M29,MIN(MATCH(MAX(engine.cfg!$D22,H64),engine.cfg!$D22:$D29),ROWS(engine.cfg!$D22:$D29)-1),MIN(MATCH(MAX(engine.cfg!$E21,IF(H53&gt;0,1/H53,0)),engine.cfg!$E21:$M21),COLUMNS(engine.cfg!$E21:$M21)-1))+(INDEX(engine.cfg!$E22:$M29,MIN(MATCH(MAX(engine.cfg!$D22,H64),engine.cfg!$D22:$D29),ROWS(engine.cfg!$D22:$D29)-1)+1,MIN(MATCH(MAX(engine.cfg!$E21,IF(H53&gt;0,1/H53,0)),engine.cfg!$E21:$M21),COLUMNS(engine.cfg!$E21:$M21)-1))-INDEX(engine.cfg!$E22:$M29,MIN(MATCH(MAX(engine.cfg!$D22,H64),engine.cfg!$D22:$D29),ROWS(engine.cfg!$D22:$D29)-1),MIN(MATCH(MAX(engine.cfg!$E21,IF(H53&gt;0,1/H53,0)),engine.cfg!$E21:$M21),COLUMNS(engine.cfg!$E21:$M21)-1)))*IF(H64&lt;=INDEX(engine.cfg!$D22:$D29,MIN(MATCH(MAX(engine.cfg!$D22,H64),engine.cfg!$D22:$D29),ROWS(engine.cfg!$D22:$D29)-1)),0,IF(H64&gt;=INDEX(engine.cfg!$D22:$D29,MIN(MATCH(MAX(engine.cfg!$D22,H64),engine.cfg!$D22:$D29),ROWS(engine.cfg!$D22:$D29)-1)+1),1,(H64-INDEX(engine.cfg!$D22:$D29,MIN(MATCH(MAX(engine.cfg!$D22,H64),engine.cfg!$D22:$D29),ROWS(engine.cfg!$D22:$D29)-1)))/(INDEX(engine.cfg!$D22:$D29,MIN(MATCH(MAX(engine.cfg!$D22,H64),engine.cfg!$D22:$D29),ROWS(engine.cfg!$D22:$D29)-1)+1)-INDEX(engine.cfg!$D22:$D29,MIN(MATCH(MAX(engine.cfg!$D22,H64),engine.cfg!$D22:$D29),ROWS(engine.cfg!$D22:$D29)-1)))))))*IF(IF(H53&gt;0,1/H53,0)&lt;=INDEX(engine.cfg!$E21:$M21,MIN(MATCH(MAX(engine.cfg!$E21,IF(H53&gt;0,1/H53,0)),engine.cfg!$E21:$M21),COLUMNS(engine.cfg!$E21:$M21)-1)),0,IF(IF(H53&gt;0,1/H53,0)&gt;=INDEX(engine.cfg!$E21:$M21,MIN(MATCH(MAX(engine.cfg!$E21,IF(H53&gt;0,1/H53,0)),engine.cfg!$E21:$M21),COLUMNS(engine.cfg!$E21:$M21)-1)+1),1,(IF(H53&gt;0,1/H53,0)-INDEX(engine.cfg!$E21:$M21,MIN(MATCH(MAX(engine.cfg!$E21,IF(H53&gt;0,1/H53,0)),engine.cfg!$E21:$M21),COLUMNS(engine.cfg!$E21:$M21)-1)))/(INDEX(engine.cfg!$E21:$M21,MIN(MATCH(MAX(engine.cfg!$E21,IF(H53&gt;0,1/H53,0)),engine.cfg!$E21:$M21),COLUMNS(engine.cfg!$E21:$M21)-1)+1)-INDEX(engine.cfg!$E21:$M21,MIN(MATCH(MAX(engine.cfg!$E21,IF(H53&gt;0,1/H53,0)),engine.cfg!$E21:$M21),COLUMNS(engine.cfg!$E21:$M21)-1))))),"N/A")</f>
        <v>N/A</v>
      </c>
      <c r="I68" s="49" t="str" cm="1">
        <f t="array" ref="I68">IF(AND(I15="OK",engine.cfg!$D7&gt;0.5),INDEX(engine.cfg!$E22:$M29,MIN(MATCH(MAX(engine.cfg!$D22,I64),engine.cfg!$D22:$D29),ROWS(engine.cfg!$D22:$D29)-1),MIN(MATCH(MAX(engine.cfg!$E21,IF(I53&gt;0,1/I53,0)),engine.cfg!$E21:$M21),COLUMNS(engine.cfg!$E21:$M21)-1))+(INDEX(engine.cfg!$E22:$M29,MIN(MATCH(MAX(engine.cfg!$D22,I64),engine.cfg!$D22:$D29),ROWS(engine.cfg!$D22:$D29)-1)+1,MIN(MATCH(MAX(engine.cfg!$E21,IF(I53&gt;0,1/I53,0)),engine.cfg!$E21:$M21),COLUMNS(engine.cfg!$E21:$M21)-1))-INDEX(engine.cfg!$E22:$M29,MIN(MATCH(MAX(engine.cfg!$D22,I64),engine.cfg!$D22:$D29),ROWS(engine.cfg!$D22:$D29)-1),MIN(MATCH(MAX(engine.cfg!$E21,IF(I53&gt;0,1/I53,0)),engine.cfg!$E21:$M21),COLUMNS(engine.cfg!$E21:$M21)-1)))*IF(I64&lt;=INDEX(engine.cfg!$D22:$D29,MIN(MATCH(MAX(engine.cfg!$D22,I64),engine.cfg!$D22:$D29),ROWS(engine.cfg!$D22:$D29)-1)),0,IF(I64&gt;=INDEX(engine.cfg!$D22:$D29,MIN(MATCH(MAX(engine.cfg!$D22,I64),engine.cfg!$D22:$D29),ROWS(engine.cfg!$D22:$D29)-1)+1),1,(I64-INDEX(engine.cfg!$D22:$D29,MIN(MATCH(MAX(engine.cfg!$D22,I64),engine.cfg!$D22:$D29),ROWS(engine.cfg!$D22:$D29)-1)))/(INDEX(engine.cfg!$D22:$D29,MIN(MATCH(MAX(engine.cfg!$D22,I64),engine.cfg!$D22:$D29),ROWS(engine.cfg!$D22:$D29)-1)+1)-INDEX(engine.cfg!$D22:$D29,MIN(MATCH(MAX(engine.cfg!$D22,I64),engine.cfg!$D22:$D29),ROWS(engine.cfg!$D22:$D29)-1)))))+(INDEX(engine.cfg!$E22:$M29,MIN(MATCH(MAX(engine.cfg!$D22,I64),engine.cfg!$D22:$D29),ROWS(engine.cfg!$D22:$D29)-1),MIN(MATCH(MAX(engine.cfg!$E21,IF(I53&gt;0,1/I53,0)),engine.cfg!$E21:$M21),COLUMNS(engine.cfg!$E21:$M21)-1)+1)+(INDEX(engine.cfg!$E22:$M29,MIN(MATCH(MAX(engine.cfg!$D22,I64),engine.cfg!$D22:$D29),ROWS(engine.cfg!$D22:$D29)-1)+1,MIN(MATCH(MAX(engine.cfg!$E21,IF(I53&gt;0,1/I53,0)),engine.cfg!$E21:$M21),COLUMNS(engine.cfg!$E21:$M21)-1)+1)-INDEX(engine.cfg!$E22:$M29,MIN(MATCH(MAX(engine.cfg!$D22,I64),engine.cfg!$D22:$D29),ROWS(engine.cfg!$D22:$D29)-1),MIN(MATCH(MAX(engine.cfg!$E21,IF(I53&gt;0,1/I53,0)),engine.cfg!$E21:$M21),COLUMNS(engine.cfg!$E21:$M21)-1)+1))*IF(I64&lt;=INDEX(engine.cfg!$D22:$D29,MIN(MATCH(MAX(engine.cfg!$D22,I64),engine.cfg!$D22:$D29),ROWS(engine.cfg!$D22:$D29)-1)),0,IF(I64&gt;=INDEX(engine.cfg!$D22:$D29,MIN(MATCH(MAX(engine.cfg!$D22,I64),engine.cfg!$D22:$D29),ROWS(engine.cfg!$D22:$D29)-1)+1),1,(I64-INDEX(engine.cfg!$D22:$D29,MIN(MATCH(MAX(engine.cfg!$D22,I64),engine.cfg!$D22:$D29),ROWS(engine.cfg!$D22:$D29)-1)))/(INDEX(engine.cfg!$D22:$D29,MIN(MATCH(MAX(engine.cfg!$D22,I64),engine.cfg!$D22:$D29),ROWS(engine.cfg!$D22:$D29)-1)+1)-INDEX(engine.cfg!$D22:$D29,MIN(MATCH(MAX(engine.cfg!$D22,I64),engine.cfg!$D22:$D29),ROWS(engine.cfg!$D22:$D29)-1)))))-(INDEX(engine.cfg!$E22:$M29,MIN(MATCH(MAX(engine.cfg!$D22,I64),engine.cfg!$D22:$D29),ROWS(engine.cfg!$D22:$D29)-1),MIN(MATCH(MAX(engine.cfg!$E21,IF(I53&gt;0,1/I53,0)),engine.cfg!$E21:$M21),COLUMNS(engine.cfg!$E21:$M21)-1))+(INDEX(engine.cfg!$E22:$M29,MIN(MATCH(MAX(engine.cfg!$D22,I64),engine.cfg!$D22:$D29),ROWS(engine.cfg!$D22:$D29)-1)+1,MIN(MATCH(MAX(engine.cfg!$E21,IF(I53&gt;0,1/I53,0)),engine.cfg!$E21:$M21),COLUMNS(engine.cfg!$E21:$M21)-1))-INDEX(engine.cfg!$E22:$M29,MIN(MATCH(MAX(engine.cfg!$D22,I64),engine.cfg!$D22:$D29),ROWS(engine.cfg!$D22:$D29)-1),MIN(MATCH(MAX(engine.cfg!$E21,IF(I53&gt;0,1/I53,0)),engine.cfg!$E21:$M21),COLUMNS(engine.cfg!$E21:$M21)-1)))*IF(I64&lt;=INDEX(engine.cfg!$D22:$D29,MIN(MATCH(MAX(engine.cfg!$D22,I64),engine.cfg!$D22:$D29),ROWS(engine.cfg!$D22:$D29)-1)),0,IF(I64&gt;=INDEX(engine.cfg!$D22:$D29,MIN(MATCH(MAX(engine.cfg!$D22,I64),engine.cfg!$D22:$D29),ROWS(engine.cfg!$D22:$D29)-1)+1),1,(I64-INDEX(engine.cfg!$D22:$D29,MIN(MATCH(MAX(engine.cfg!$D22,I64),engine.cfg!$D22:$D29),ROWS(engine.cfg!$D22:$D29)-1)))/(INDEX(engine.cfg!$D22:$D29,MIN(MATCH(MAX(engine.cfg!$D22,I64),engine.cfg!$D22:$D29),ROWS(engine.cfg!$D22:$D29)-1)+1)-INDEX(engine.cfg!$D22:$D29,MIN(MATCH(MAX(engine.cfg!$D22,I64),engine.cfg!$D22:$D29),ROWS(engine.cfg!$D22:$D29)-1)))))))*IF(IF(I53&gt;0,1/I53,0)&lt;=INDEX(engine.cfg!$E21:$M21,MIN(MATCH(MAX(engine.cfg!$E21,IF(I53&gt;0,1/I53,0)),engine.cfg!$E21:$M21),COLUMNS(engine.cfg!$E21:$M21)-1)),0,IF(IF(I53&gt;0,1/I53,0)&gt;=INDEX(engine.cfg!$E21:$M21,MIN(MATCH(MAX(engine.cfg!$E21,IF(I53&gt;0,1/I53,0)),engine.cfg!$E21:$M21),COLUMNS(engine.cfg!$E21:$M21)-1)+1),1,(IF(I53&gt;0,1/I53,0)-INDEX(engine.cfg!$E21:$M21,MIN(MATCH(MAX(engine.cfg!$E21,IF(I53&gt;0,1/I53,0)),engine.cfg!$E21:$M21),COLUMNS(engine.cfg!$E21:$M21)-1)))/(INDEX(engine.cfg!$E21:$M21,MIN(MATCH(MAX(engine.cfg!$E21,IF(I53&gt;0,1/I53,0)),engine.cfg!$E21:$M21),COLUMNS(engine.cfg!$E21:$M21)-1)+1)-INDEX(engine.cfg!$E21:$M21,MIN(MATCH(MAX(engine.cfg!$E21,IF(I53&gt;0,1/I53,0)),engine.cfg!$E21:$M21),COLUMNS(engine.cfg!$E21:$M21)-1))))),"N/A")</f>
        <v>N/A</v>
      </c>
      <c r="J68" s="49" t="str" cm="1">
        <f t="array" ref="J68">IF(AND(J15="OK",engine.cfg!$D7&gt;0.5),INDEX(engine.cfg!$E22:$M29,MIN(MATCH(MAX(engine.cfg!$D22,J64),engine.cfg!$D22:$D29),ROWS(engine.cfg!$D22:$D29)-1),MIN(MATCH(MAX(engine.cfg!$E21,IF(J53&gt;0,1/J53,0)),engine.cfg!$E21:$M21),COLUMNS(engine.cfg!$E21:$M21)-1))+(INDEX(engine.cfg!$E22:$M29,MIN(MATCH(MAX(engine.cfg!$D22,J64),engine.cfg!$D22:$D29),ROWS(engine.cfg!$D22:$D29)-1)+1,MIN(MATCH(MAX(engine.cfg!$E21,IF(J53&gt;0,1/J53,0)),engine.cfg!$E21:$M21),COLUMNS(engine.cfg!$E21:$M21)-1))-INDEX(engine.cfg!$E22:$M29,MIN(MATCH(MAX(engine.cfg!$D22,J64),engine.cfg!$D22:$D29),ROWS(engine.cfg!$D22:$D29)-1),MIN(MATCH(MAX(engine.cfg!$E21,IF(J53&gt;0,1/J53,0)),engine.cfg!$E21:$M21),COLUMNS(engine.cfg!$E21:$M21)-1)))*IF(J64&lt;=INDEX(engine.cfg!$D22:$D29,MIN(MATCH(MAX(engine.cfg!$D22,J64),engine.cfg!$D22:$D29),ROWS(engine.cfg!$D22:$D29)-1)),0,IF(J64&gt;=INDEX(engine.cfg!$D22:$D29,MIN(MATCH(MAX(engine.cfg!$D22,J64),engine.cfg!$D22:$D29),ROWS(engine.cfg!$D22:$D29)-1)+1),1,(J64-INDEX(engine.cfg!$D22:$D29,MIN(MATCH(MAX(engine.cfg!$D22,J64),engine.cfg!$D22:$D29),ROWS(engine.cfg!$D22:$D29)-1)))/(INDEX(engine.cfg!$D22:$D29,MIN(MATCH(MAX(engine.cfg!$D22,J64),engine.cfg!$D22:$D29),ROWS(engine.cfg!$D22:$D29)-1)+1)-INDEX(engine.cfg!$D22:$D29,MIN(MATCH(MAX(engine.cfg!$D22,J64),engine.cfg!$D22:$D29),ROWS(engine.cfg!$D22:$D29)-1)))))+(INDEX(engine.cfg!$E22:$M29,MIN(MATCH(MAX(engine.cfg!$D22,J64),engine.cfg!$D22:$D29),ROWS(engine.cfg!$D22:$D29)-1),MIN(MATCH(MAX(engine.cfg!$E21,IF(J53&gt;0,1/J53,0)),engine.cfg!$E21:$M21),COLUMNS(engine.cfg!$E21:$M21)-1)+1)+(INDEX(engine.cfg!$E22:$M29,MIN(MATCH(MAX(engine.cfg!$D22,J64),engine.cfg!$D22:$D29),ROWS(engine.cfg!$D22:$D29)-1)+1,MIN(MATCH(MAX(engine.cfg!$E21,IF(J53&gt;0,1/J53,0)),engine.cfg!$E21:$M21),COLUMNS(engine.cfg!$E21:$M21)-1)+1)-INDEX(engine.cfg!$E22:$M29,MIN(MATCH(MAX(engine.cfg!$D22,J64),engine.cfg!$D22:$D29),ROWS(engine.cfg!$D22:$D29)-1),MIN(MATCH(MAX(engine.cfg!$E21,IF(J53&gt;0,1/J53,0)),engine.cfg!$E21:$M21),COLUMNS(engine.cfg!$E21:$M21)-1)+1))*IF(J64&lt;=INDEX(engine.cfg!$D22:$D29,MIN(MATCH(MAX(engine.cfg!$D22,J64),engine.cfg!$D22:$D29),ROWS(engine.cfg!$D22:$D29)-1)),0,IF(J64&gt;=INDEX(engine.cfg!$D22:$D29,MIN(MATCH(MAX(engine.cfg!$D22,J64),engine.cfg!$D22:$D29),ROWS(engine.cfg!$D22:$D29)-1)+1),1,(J64-INDEX(engine.cfg!$D22:$D29,MIN(MATCH(MAX(engine.cfg!$D22,J64),engine.cfg!$D22:$D29),ROWS(engine.cfg!$D22:$D29)-1)))/(INDEX(engine.cfg!$D22:$D29,MIN(MATCH(MAX(engine.cfg!$D22,J64),engine.cfg!$D22:$D29),ROWS(engine.cfg!$D22:$D29)-1)+1)-INDEX(engine.cfg!$D22:$D29,MIN(MATCH(MAX(engine.cfg!$D22,J64),engine.cfg!$D22:$D29),ROWS(engine.cfg!$D22:$D29)-1)))))-(INDEX(engine.cfg!$E22:$M29,MIN(MATCH(MAX(engine.cfg!$D22,J64),engine.cfg!$D22:$D29),ROWS(engine.cfg!$D22:$D29)-1),MIN(MATCH(MAX(engine.cfg!$E21,IF(J53&gt;0,1/J53,0)),engine.cfg!$E21:$M21),COLUMNS(engine.cfg!$E21:$M21)-1))+(INDEX(engine.cfg!$E22:$M29,MIN(MATCH(MAX(engine.cfg!$D22,J64),engine.cfg!$D22:$D29),ROWS(engine.cfg!$D22:$D29)-1)+1,MIN(MATCH(MAX(engine.cfg!$E21,IF(J53&gt;0,1/J53,0)),engine.cfg!$E21:$M21),COLUMNS(engine.cfg!$E21:$M21)-1))-INDEX(engine.cfg!$E22:$M29,MIN(MATCH(MAX(engine.cfg!$D22,J64),engine.cfg!$D22:$D29),ROWS(engine.cfg!$D22:$D29)-1),MIN(MATCH(MAX(engine.cfg!$E21,IF(J53&gt;0,1/J53,0)),engine.cfg!$E21:$M21),COLUMNS(engine.cfg!$E21:$M21)-1)))*IF(J64&lt;=INDEX(engine.cfg!$D22:$D29,MIN(MATCH(MAX(engine.cfg!$D22,J64),engine.cfg!$D22:$D29),ROWS(engine.cfg!$D22:$D29)-1)),0,IF(J64&gt;=INDEX(engine.cfg!$D22:$D29,MIN(MATCH(MAX(engine.cfg!$D22,J64),engine.cfg!$D22:$D29),ROWS(engine.cfg!$D22:$D29)-1)+1),1,(J64-INDEX(engine.cfg!$D22:$D29,MIN(MATCH(MAX(engine.cfg!$D22,J64),engine.cfg!$D22:$D29),ROWS(engine.cfg!$D22:$D29)-1)))/(INDEX(engine.cfg!$D22:$D29,MIN(MATCH(MAX(engine.cfg!$D22,J64),engine.cfg!$D22:$D29),ROWS(engine.cfg!$D22:$D29)-1)+1)-INDEX(engine.cfg!$D22:$D29,MIN(MATCH(MAX(engine.cfg!$D22,J64),engine.cfg!$D22:$D29),ROWS(engine.cfg!$D22:$D29)-1)))))))*IF(IF(J53&gt;0,1/J53,0)&lt;=INDEX(engine.cfg!$E21:$M21,MIN(MATCH(MAX(engine.cfg!$E21,IF(J53&gt;0,1/J53,0)),engine.cfg!$E21:$M21),COLUMNS(engine.cfg!$E21:$M21)-1)),0,IF(IF(J53&gt;0,1/J53,0)&gt;=INDEX(engine.cfg!$E21:$M21,MIN(MATCH(MAX(engine.cfg!$E21,IF(J53&gt;0,1/J53,0)),engine.cfg!$E21:$M21),COLUMNS(engine.cfg!$E21:$M21)-1)+1),1,(IF(J53&gt;0,1/J53,0)-INDEX(engine.cfg!$E21:$M21,MIN(MATCH(MAX(engine.cfg!$E21,IF(J53&gt;0,1/J53,0)),engine.cfg!$E21:$M21),COLUMNS(engine.cfg!$E21:$M21)-1)))/(INDEX(engine.cfg!$E21:$M21,MIN(MATCH(MAX(engine.cfg!$E21,IF(J53&gt;0,1/J53,0)),engine.cfg!$E21:$M21),COLUMNS(engine.cfg!$E21:$M21)-1)+1)-INDEX(engine.cfg!$E21:$M21,MIN(MATCH(MAX(engine.cfg!$E21,IF(J53&gt;0,1/J53,0)),engine.cfg!$E21:$M21),COLUMNS(engine.cfg!$E21:$M21)-1))))),"N/A")</f>
        <v>N/A</v>
      </c>
      <c r="K68" s="49" t="str" cm="1">
        <f t="array" ref="K68">IF(AND(K15="OK",engine.cfg!$D7&gt;0.5),INDEX(engine.cfg!$E22:$M29,MIN(MATCH(MAX(engine.cfg!$D22,K64),engine.cfg!$D22:$D29),ROWS(engine.cfg!$D22:$D29)-1),MIN(MATCH(MAX(engine.cfg!$E21,IF(K53&gt;0,1/K53,0)),engine.cfg!$E21:$M21),COLUMNS(engine.cfg!$E21:$M21)-1))+(INDEX(engine.cfg!$E22:$M29,MIN(MATCH(MAX(engine.cfg!$D22,K64),engine.cfg!$D22:$D29),ROWS(engine.cfg!$D22:$D29)-1)+1,MIN(MATCH(MAX(engine.cfg!$E21,IF(K53&gt;0,1/K53,0)),engine.cfg!$E21:$M21),COLUMNS(engine.cfg!$E21:$M21)-1))-INDEX(engine.cfg!$E22:$M29,MIN(MATCH(MAX(engine.cfg!$D22,K64),engine.cfg!$D22:$D29),ROWS(engine.cfg!$D22:$D29)-1),MIN(MATCH(MAX(engine.cfg!$E21,IF(K53&gt;0,1/K53,0)),engine.cfg!$E21:$M21),COLUMNS(engine.cfg!$E21:$M21)-1)))*IF(K64&lt;=INDEX(engine.cfg!$D22:$D29,MIN(MATCH(MAX(engine.cfg!$D22,K64),engine.cfg!$D22:$D29),ROWS(engine.cfg!$D22:$D29)-1)),0,IF(K64&gt;=INDEX(engine.cfg!$D22:$D29,MIN(MATCH(MAX(engine.cfg!$D22,K64),engine.cfg!$D22:$D29),ROWS(engine.cfg!$D22:$D29)-1)+1),1,(K64-INDEX(engine.cfg!$D22:$D29,MIN(MATCH(MAX(engine.cfg!$D22,K64),engine.cfg!$D22:$D29),ROWS(engine.cfg!$D22:$D29)-1)))/(INDEX(engine.cfg!$D22:$D29,MIN(MATCH(MAX(engine.cfg!$D22,K64),engine.cfg!$D22:$D29),ROWS(engine.cfg!$D22:$D29)-1)+1)-INDEX(engine.cfg!$D22:$D29,MIN(MATCH(MAX(engine.cfg!$D22,K64),engine.cfg!$D22:$D29),ROWS(engine.cfg!$D22:$D29)-1)))))+(INDEX(engine.cfg!$E22:$M29,MIN(MATCH(MAX(engine.cfg!$D22,K64),engine.cfg!$D22:$D29),ROWS(engine.cfg!$D22:$D29)-1),MIN(MATCH(MAX(engine.cfg!$E21,IF(K53&gt;0,1/K53,0)),engine.cfg!$E21:$M21),COLUMNS(engine.cfg!$E21:$M21)-1)+1)+(INDEX(engine.cfg!$E22:$M29,MIN(MATCH(MAX(engine.cfg!$D22,K64),engine.cfg!$D22:$D29),ROWS(engine.cfg!$D22:$D29)-1)+1,MIN(MATCH(MAX(engine.cfg!$E21,IF(K53&gt;0,1/K53,0)),engine.cfg!$E21:$M21),COLUMNS(engine.cfg!$E21:$M21)-1)+1)-INDEX(engine.cfg!$E22:$M29,MIN(MATCH(MAX(engine.cfg!$D22,K64),engine.cfg!$D22:$D29),ROWS(engine.cfg!$D22:$D29)-1),MIN(MATCH(MAX(engine.cfg!$E21,IF(K53&gt;0,1/K53,0)),engine.cfg!$E21:$M21),COLUMNS(engine.cfg!$E21:$M21)-1)+1))*IF(K64&lt;=INDEX(engine.cfg!$D22:$D29,MIN(MATCH(MAX(engine.cfg!$D22,K64),engine.cfg!$D22:$D29),ROWS(engine.cfg!$D22:$D29)-1)),0,IF(K64&gt;=INDEX(engine.cfg!$D22:$D29,MIN(MATCH(MAX(engine.cfg!$D22,K64),engine.cfg!$D22:$D29),ROWS(engine.cfg!$D22:$D29)-1)+1),1,(K64-INDEX(engine.cfg!$D22:$D29,MIN(MATCH(MAX(engine.cfg!$D22,K64),engine.cfg!$D22:$D29),ROWS(engine.cfg!$D22:$D29)-1)))/(INDEX(engine.cfg!$D22:$D29,MIN(MATCH(MAX(engine.cfg!$D22,K64),engine.cfg!$D22:$D29),ROWS(engine.cfg!$D22:$D29)-1)+1)-INDEX(engine.cfg!$D22:$D29,MIN(MATCH(MAX(engine.cfg!$D22,K64),engine.cfg!$D22:$D29),ROWS(engine.cfg!$D22:$D29)-1)))))-(INDEX(engine.cfg!$E22:$M29,MIN(MATCH(MAX(engine.cfg!$D22,K64),engine.cfg!$D22:$D29),ROWS(engine.cfg!$D22:$D29)-1),MIN(MATCH(MAX(engine.cfg!$E21,IF(K53&gt;0,1/K53,0)),engine.cfg!$E21:$M21),COLUMNS(engine.cfg!$E21:$M21)-1))+(INDEX(engine.cfg!$E22:$M29,MIN(MATCH(MAX(engine.cfg!$D22,K64),engine.cfg!$D22:$D29),ROWS(engine.cfg!$D22:$D29)-1)+1,MIN(MATCH(MAX(engine.cfg!$E21,IF(K53&gt;0,1/K53,0)),engine.cfg!$E21:$M21),COLUMNS(engine.cfg!$E21:$M21)-1))-INDEX(engine.cfg!$E22:$M29,MIN(MATCH(MAX(engine.cfg!$D22,K64),engine.cfg!$D22:$D29),ROWS(engine.cfg!$D22:$D29)-1),MIN(MATCH(MAX(engine.cfg!$E21,IF(K53&gt;0,1/K53,0)),engine.cfg!$E21:$M21),COLUMNS(engine.cfg!$E21:$M21)-1)))*IF(K64&lt;=INDEX(engine.cfg!$D22:$D29,MIN(MATCH(MAX(engine.cfg!$D22,K64),engine.cfg!$D22:$D29),ROWS(engine.cfg!$D22:$D29)-1)),0,IF(K64&gt;=INDEX(engine.cfg!$D22:$D29,MIN(MATCH(MAX(engine.cfg!$D22,K64),engine.cfg!$D22:$D29),ROWS(engine.cfg!$D22:$D29)-1)+1),1,(K64-INDEX(engine.cfg!$D22:$D29,MIN(MATCH(MAX(engine.cfg!$D22,K64),engine.cfg!$D22:$D29),ROWS(engine.cfg!$D22:$D29)-1)))/(INDEX(engine.cfg!$D22:$D29,MIN(MATCH(MAX(engine.cfg!$D22,K64),engine.cfg!$D22:$D29),ROWS(engine.cfg!$D22:$D29)-1)+1)-INDEX(engine.cfg!$D22:$D29,MIN(MATCH(MAX(engine.cfg!$D22,K64),engine.cfg!$D22:$D29),ROWS(engine.cfg!$D22:$D29)-1)))))))*IF(IF(K53&gt;0,1/K53,0)&lt;=INDEX(engine.cfg!$E21:$M21,MIN(MATCH(MAX(engine.cfg!$E21,IF(K53&gt;0,1/K53,0)),engine.cfg!$E21:$M21),COLUMNS(engine.cfg!$E21:$M21)-1)),0,IF(IF(K53&gt;0,1/K53,0)&gt;=INDEX(engine.cfg!$E21:$M21,MIN(MATCH(MAX(engine.cfg!$E21,IF(K53&gt;0,1/K53,0)),engine.cfg!$E21:$M21),COLUMNS(engine.cfg!$E21:$M21)-1)+1),1,(IF(K53&gt;0,1/K53,0)-INDEX(engine.cfg!$E21:$M21,MIN(MATCH(MAX(engine.cfg!$E21,IF(K53&gt;0,1/K53,0)),engine.cfg!$E21:$M21),COLUMNS(engine.cfg!$E21:$M21)-1)))/(INDEX(engine.cfg!$E21:$M21,MIN(MATCH(MAX(engine.cfg!$E21,IF(K53&gt;0,1/K53,0)),engine.cfg!$E21:$M21),COLUMNS(engine.cfg!$E21:$M21)-1)+1)-INDEX(engine.cfg!$E21:$M21,MIN(MATCH(MAX(engine.cfg!$E21,IF(K53&gt;0,1/K53,0)),engine.cfg!$E21:$M21),COLUMNS(engine.cfg!$E21:$M21)-1))))),"N/A")</f>
        <v>N/A</v>
      </c>
      <c r="L68" s="49" t="str" cm="1">
        <f t="array" ref="L68">IF(AND(L15="OK",engine.cfg!$D7&gt;0.5),INDEX(engine.cfg!$E22:$M29,MIN(MATCH(MAX(engine.cfg!$D22,L64),engine.cfg!$D22:$D29),ROWS(engine.cfg!$D22:$D29)-1),MIN(MATCH(MAX(engine.cfg!$E21,IF(L53&gt;0,1/L53,0)),engine.cfg!$E21:$M21),COLUMNS(engine.cfg!$E21:$M21)-1))+(INDEX(engine.cfg!$E22:$M29,MIN(MATCH(MAX(engine.cfg!$D22,L64),engine.cfg!$D22:$D29),ROWS(engine.cfg!$D22:$D29)-1)+1,MIN(MATCH(MAX(engine.cfg!$E21,IF(L53&gt;0,1/L53,0)),engine.cfg!$E21:$M21),COLUMNS(engine.cfg!$E21:$M21)-1))-INDEX(engine.cfg!$E22:$M29,MIN(MATCH(MAX(engine.cfg!$D22,L64),engine.cfg!$D22:$D29),ROWS(engine.cfg!$D22:$D29)-1),MIN(MATCH(MAX(engine.cfg!$E21,IF(L53&gt;0,1/L53,0)),engine.cfg!$E21:$M21),COLUMNS(engine.cfg!$E21:$M21)-1)))*IF(L64&lt;=INDEX(engine.cfg!$D22:$D29,MIN(MATCH(MAX(engine.cfg!$D22,L64),engine.cfg!$D22:$D29),ROWS(engine.cfg!$D22:$D29)-1)),0,IF(L64&gt;=INDEX(engine.cfg!$D22:$D29,MIN(MATCH(MAX(engine.cfg!$D22,L64),engine.cfg!$D22:$D29),ROWS(engine.cfg!$D22:$D29)-1)+1),1,(L64-INDEX(engine.cfg!$D22:$D29,MIN(MATCH(MAX(engine.cfg!$D22,L64),engine.cfg!$D22:$D29),ROWS(engine.cfg!$D22:$D29)-1)))/(INDEX(engine.cfg!$D22:$D29,MIN(MATCH(MAX(engine.cfg!$D22,L64),engine.cfg!$D22:$D29),ROWS(engine.cfg!$D22:$D29)-1)+1)-INDEX(engine.cfg!$D22:$D29,MIN(MATCH(MAX(engine.cfg!$D22,L64),engine.cfg!$D22:$D29),ROWS(engine.cfg!$D22:$D29)-1)))))+(INDEX(engine.cfg!$E22:$M29,MIN(MATCH(MAX(engine.cfg!$D22,L64),engine.cfg!$D22:$D29),ROWS(engine.cfg!$D22:$D29)-1),MIN(MATCH(MAX(engine.cfg!$E21,IF(L53&gt;0,1/L53,0)),engine.cfg!$E21:$M21),COLUMNS(engine.cfg!$E21:$M21)-1)+1)+(INDEX(engine.cfg!$E22:$M29,MIN(MATCH(MAX(engine.cfg!$D22,L64),engine.cfg!$D22:$D29),ROWS(engine.cfg!$D22:$D29)-1)+1,MIN(MATCH(MAX(engine.cfg!$E21,IF(L53&gt;0,1/L53,0)),engine.cfg!$E21:$M21),COLUMNS(engine.cfg!$E21:$M21)-1)+1)-INDEX(engine.cfg!$E22:$M29,MIN(MATCH(MAX(engine.cfg!$D22,L64),engine.cfg!$D22:$D29),ROWS(engine.cfg!$D22:$D29)-1),MIN(MATCH(MAX(engine.cfg!$E21,IF(L53&gt;0,1/L53,0)),engine.cfg!$E21:$M21),COLUMNS(engine.cfg!$E21:$M21)-1)+1))*IF(L64&lt;=INDEX(engine.cfg!$D22:$D29,MIN(MATCH(MAX(engine.cfg!$D22,L64),engine.cfg!$D22:$D29),ROWS(engine.cfg!$D22:$D29)-1)),0,IF(L64&gt;=INDEX(engine.cfg!$D22:$D29,MIN(MATCH(MAX(engine.cfg!$D22,L64),engine.cfg!$D22:$D29),ROWS(engine.cfg!$D22:$D29)-1)+1),1,(L64-INDEX(engine.cfg!$D22:$D29,MIN(MATCH(MAX(engine.cfg!$D22,L64),engine.cfg!$D22:$D29),ROWS(engine.cfg!$D22:$D29)-1)))/(INDEX(engine.cfg!$D22:$D29,MIN(MATCH(MAX(engine.cfg!$D22,L64),engine.cfg!$D22:$D29),ROWS(engine.cfg!$D22:$D29)-1)+1)-INDEX(engine.cfg!$D22:$D29,MIN(MATCH(MAX(engine.cfg!$D22,L64),engine.cfg!$D22:$D29),ROWS(engine.cfg!$D22:$D29)-1)))))-(INDEX(engine.cfg!$E22:$M29,MIN(MATCH(MAX(engine.cfg!$D22,L64),engine.cfg!$D22:$D29),ROWS(engine.cfg!$D22:$D29)-1),MIN(MATCH(MAX(engine.cfg!$E21,IF(L53&gt;0,1/L53,0)),engine.cfg!$E21:$M21),COLUMNS(engine.cfg!$E21:$M21)-1))+(INDEX(engine.cfg!$E22:$M29,MIN(MATCH(MAX(engine.cfg!$D22,L64),engine.cfg!$D22:$D29),ROWS(engine.cfg!$D22:$D29)-1)+1,MIN(MATCH(MAX(engine.cfg!$E21,IF(L53&gt;0,1/L53,0)),engine.cfg!$E21:$M21),COLUMNS(engine.cfg!$E21:$M21)-1))-INDEX(engine.cfg!$E22:$M29,MIN(MATCH(MAX(engine.cfg!$D22,L64),engine.cfg!$D22:$D29),ROWS(engine.cfg!$D22:$D29)-1),MIN(MATCH(MAX(engine.cfg!$E21,IF(L53&gt;0,1/L53,0)),engine.cfg!$E21:$M21),COLUMNS(engine.cfg!$E21:$M21)-1)))*IF(L64&lt;=INDEX(engine.cfg!$D22:$D29,MIN(MATCH(MAX(engine.cfg!$D22,L64),engine.cfg!$D22:$D29),ROWS(engine.cfg!$D22:$D29)-1)),0,IF(L64&gt;=INDEX(engine.cfg!$D22:$D29,MIN(MATCH(MAX(engine.cfg!$D22,L64),engine.cfg!$D22:$D29),ROWS(engine.cfg!$D22:$D29)-1)+1),1,(L64-INDEX(engine.cfg!$D22:$D29,MIN(MATCH(MAX(engine.cfg!$D22,L64),engine.cfg!$D22:$D29),ROWS(engine.cfg!$D22:$D29)-1)))/(INDEX(engine.cfg!$D22:$D29,MIN(MATCH(MAX(engine.cfg!$D22,L64),engine.cfg!$D22:$D29),ROWS(engine.cfg!$D22:$D29)-1)+1)-INDEX(engine.cfg!$D22:$D29,MIN(MATCH(MAX(engine.cfg!$D22,L64),engine.cfg!$D22:$D29),ROWS(engine.cfg!$D22:$D29)-1)))))))*IF(IF(L53&gt;0,1/L53,0)&lt;=INDEX(engine.cfg!$E21:$M21,MIN(MATCH(MAX(engine.cfg!$E21,IF(L53&gt;0,1/L53,0)),engine.cfg!$E21:$M21),COLUMNS(engine.cfg!$E21:$M21)-1)),0,IF(IF(L53&gt;0,1/L53,0)&gt;=INDEX(engine.cfg!$E21:$M21,MIN(MATCH(MAX(engine.cfg!$E21,IF(L53&gt;0,1/L53,0)),engine.cfg!$E21:$M21),COLUMNS(engine.cfg!$E21:$M21)-1)+1),1,(IF(L53&gt;0,1/L53,0)-INDEX(engine.cfg!$E21:$M21,MIN(MATCH(MAX(engine.cfg!$E21,IF(L53&gt;0,1/L53,0)),engine.cfg!$E21:$M21),COLUMNS(engine.cfg!$E21:$M21)-1)))/(INDEX(engine.cfg!$E21:$M21,MIN(MATCH(MAX(engine.cfg!$E21,IF(L53&gt;0,1/L53,0)),engine.cfg!$E21:$M21),COLUMNS(engine.cfg!$E21:$M21)-1)+1)-INDEX(engine.cfg!$E21:$M21,MIN(MATCH(MAX(engine.cfg!$E21,IF(L53&gt;0,1/L53,0)),engine.cfg!$E21:$M21),COLUMNS(engine.cfg!$E21:$M21)-1))))),"N/A")</f>
        <v>N/A</v>
      </c>
      <c r="M68" s="49" t="str" cm="1">
        <f t="array" ref="M68">IF(AND(M15="OK",engine.cfg!$D7&gt;0.5),INDEX(engine.cfg!$E22:$M29,MIN(MATCH(MAX(engine.cfg!$D22,M64),engine.cfg!$D22:$D29),ROWS(engine.cfg!$D22:$D29)-1),MIN(MATCH(MAX(engine.cfg!$E21,IF(M53&gt;0,1/M53,0)),engine.cfg!$E21:$M21),COLUMNS(engine.cfg!$E21:$M21)-1))+(INDEX(engine.cfg!$E22:$M29,MIN(MATCH(MAX(engine.cfg!$D22,M64),engine.cfg!$D22:$D29),ROWS(engine.cfg!$D22:$D29)-1)+1,MIN(MATCH(MAX(engine.cfg!$E21,IF(M53&gt;0,1/M53,0)),engine.cfg!$E21:$M21),COLUMNS(engine.cfg!$E21:$M21)-1))-INDEX(engine.cfg!$E22:$M29,MIN(MATCH(MAX(engine.cfg!$D22,M64),engine.cfg!$D22:$D29),ROWS(engine.cfg!$D22:$D29)-1),MIN(MATCH(MAX(engine.cfg!$E21,IF(M53&gt;0,1/M53,0)),engine.cfg!$E21:$M21),COLUMNS(engine.cfg!$E21:$M21)-1)))*IF(M64&lt;=INDEX(engine.cfg!$D22:$D29,MIN(MATCH(MAX(engine.cfg!$D22,M64),engine.cfg!$D22:$D29),ROWS(engine.cfg!$D22:$D29)-1)),0,IF(M64&gt;=INDEX(engine.cfg!$D22:$D29,MIN(MATCH(MAX(engine.cfg!$D22,M64),engine.cfg!$D22:$D29),ROWS(engine.cfg!$D22:$D29)-1)+1),1,(M64-INDEX(engine.cfg!$D22:$D29,MIN(MATCH(MAX(engine.cfg!$D22,M64),engine.cfg!$D22:$D29),ROWS(engine.cfg!$D22:$D29)-1)))/(INDEX(engine.cfg!$D22:$D29,MIN(MATCH(MAX(engine.cfg!$D22,M64),engine.cfg!$D22:$D29),ROWS(engine.cfg!$D22:$D29)-1)+1)-INDEX(engine.cfg!$D22:$D29,MIN(MATCH(MAX(engine.cfg!$D22,M64),engine.cfg!$D22:$D29),ROWS(engine.cfg!$D22:$D29)-1)))))+(INDEX(engine.cfg!$E22:$M29,MIN(MATCH(MAX(engine.cfg!$D22,M64),engine.cfg!$D22:$D29),ROWS(engine.cfg!$D22:$D29)-1),MIN(MATCH(MAX(engine.cfg!$E21,IF(M53&gt;0,1/M53,0)),engine.cfg!$E21:$M21),COLUMNS(engine.cfg!$E21:$M21)-1)+1)+(INDEX(engine.cfg!$E22:$M29,MIN(MATCH(MAX(engine.cfg!$D22,M64),engine.cfg!$D22:$D29),ROWS(engine.cfg!$D22:$D29)-1)+1,MIN(MATCH(MAX(engine.cfg!$E21,IF(M53&gt;0,1/M53,0)),engine.cfg!$E21:$M21),COLUMNS(engine.cfg!$E21:$M21)-1)+1)-INDEX(engine.cfg!$E22:$M29,MIN(MATCH(MAX(engine.cfg!$D22,M64),engine.cfg!$D22:$D29),ROWS(engine.cfg!$D22:$D29)-1),MIN(MATCH(MAX(engine.cfg!$E21,IF(M53&gt;0,1/M53,0)),engine.cfg!$E21:$M21),COLUMNS(engine.cfg!$E21:$M21)-1)+1))*IF(M64&lt;=INDEX(engine.cfg!$D22:$D29,MIN(MATCH(MAX(engine.cfg!$D22,M64),engine.cfg!$D22:$D29),ROWS(engine.cfg!$D22:$D29)-1)),0,IF(M64&gt;=INDEX(engine.cfg!$D22:$D29,MIN(MATCH(MAX(engine.cfg!$D22,M64),engine.cfg!$D22:$D29),ROWS(engine.cfg!$D22:$D29)-1)+1),1,(M64-INDEX(engine.cfg!$D22:$D29,MIN(MATCH(MAX(engine.cfg!$D22,M64),engine.cfg!$D22:$D29),ROWS(engine.cfg!$D22:$D29)-1)))/(INDEX(engine.cfg!$D22:$D29,MIN(MATCH(MAX(engine.cfg!$D22,M64),engine.cfg!$D22:$D29),ROWS(engine.cfg!$D22:$D29)-1)+1)-INDEX(engine.cfg!$D22:$D29,MIN(MATCH(MAX(engine.cfg!$D22,M64),engine.cfg!$D22:$D29),ROWS(engine.cfg!$D22:$D29)-1)))))-(INDEX(engine.cfg!$E22:$M29,MIN(MATCH(MAX(engine.cfg!$D22,M64),engine.cfg!$D22:$D29),ROWS(engine.cfg!$D22:$D29)-1),MIN(MATCH(MAX(engine.cfg!$E21,IF(M53&gt;0,1/M53,0)),engine.cfg!$E21:$M21),COLUMNS(engine.cfg!$E21:$M21)-1))+(INDEX(engine.cfg!$E22:$M29,MIN(MATCH(MAX(engine.cfg!$D22,M64),engine.cfg!$D22:$D29),ROWS(engine.cfg!$D22:$D29)-1)+1,MIN(MATCH(MAX(engine.cfg!$E21,IF(M53&gt;0,1/M53,0)),engine.cfg!$E21:$M21),COLUMNS(engine.cfg!$E21:$M21)-1))-INDEX(engine.cfg!$E22:$M29,MIN(MATCH(MAX(engine.cfg!$D22,M64),engine.cfg!$D22:$D29),ROWS(engine.cfg!$D22:$D29)-1),MIN(MATCH(MAX(engine.cfg!$E21,IF(M53&gt;0,1/M53,0)),engine.cfg!$E21:$M21),COLUMNS(engine.cfg!$E21:$M21)-1)))*IF(M64&lt;=INDEX(engine.cfg!$D22:$D29,MIN(MATCH(MAX(engine.cfg!$D22,M64),engine.cfg!$D22:$D29),ROWS(engine.cfg!$D22:$D29)-1)),0,IF(M64&gt;=INDEX(engine.cfg!$D22:$D29,MIN(MATCH(MAX(engine.cfg!$D22,M64),engine.cfg!$D22:$D29),ROWS(engine.cfg!$D22:$D29)-1)+1),1,(M64-INDEX(engine.cfg!$D22:$D29,MIN(MATCH(MAX(engine.cfg!$D22,M64),engine.cfg!$D22:$D29),ROWS(engine.cfg!$D22:$D29)-1)))/(INDEX(engine.cfg!$D22:$D29,MIN(MATCH(MAX(engine.cfg!$D22,M64),engine.cfg!$D22:$D29),ROWS(engine.cfg!$D22:$D29)-1)+1)-INDEX(engine.cfg!$D22:$D29,MIN(MATCH(MAX(engine.cfg!$D22,M64),engine.cfg!$D22:$D29),ROWS(engine.cfg!$D22:$D29)-1)))))))*IF(IF(M53&gt;0,1/M53,0)&lt;=INDEX(engine.cfg!$E21:$M21,MIN(MATCH(MAX(engine.cfg!$E21,IF(M53&gt;0,1/M53,0)),engine.cfg!$E21:$M21),COLUMNS(engine.cfg!$E21:$M21)-1)),0,IF(IF(M53&gt;0,1/M53,0)&gt;=INDEX(engine.cfg!$E21:$M21,MIN(MATCH(MAX(engine.cfg!$E21,IF(M53&gt;0,1/M53,0)),engine.cfg!$E21:$M21),COLUMNS(engine.cfg!$E21:$M21)-1)+1),1,(IF(M53&gt;0,1/M53,0)-INDEX(engine.cfg!$E21:$M21,MIN(MATCH(MAX(engine.cfg!$E21,IF(M53&gt;0,1/M53,0)),engine.cfg!$E21:$M21),COLUMNS(engine.cfg!$E21:$M21)-1)))/(INDEX(engine.cfg!$E21:$M21,MIN(MATCH(MAX(engine.cfg!$E21,IF(M53&gt;0,1/M53,0)),engine.cfg!$E21:$M21),COLUMNS(engine.cfg!$E21:$M21)-1)+1)-INDEX(engine.cfg!$E21:$M21,MIN(MATCH(MAX(engine.cfg!$E21,IF(M53&gt;0,1/M53,0)),engine.cfg!$E21:$M21),COLUMNS(engine.cfg!$E21:$M21)-1))))),"N/A")</f>
        <v>N/A</v>
      </c>
      <c r="N68" s="49" t="str" cm="1">
        <f t="array" ref="N68">IF(AND(N15="OK",engine.cfg!$D7&gt;0.5),INDEX(engine.cfg!$E22:$M29,MIN(MATCH(MAX(engine.cfg!$D22,N64),engine.cfg!$D22:$D29),ROWS(engine.cfg!$D22:$D29)-1),MIN(MATCH(MAX(engine.cfg!$E21,IF(N53&gt;0,1/N53,0)),engine.cfg!$E21:$M21),COLUMNS(engine.cfg!$E21:$M21)-1))+(INDEX(engine.cfg!$E22:$M29,MIN(MATCH(MAX(engine.cfg!$D22,N64),engine.cfg!$D22:$D29),ROWS(engine.cfg!$D22:$D29)-1)+1,MIN(MATCH(MAX(engine.cfg!$E21,IF(N53&gt;0,1/N53,0)),engine.cfg!$E21:$M21),COLUMNS(engine.cfg!$E21:$M21)-1))-INDEX(engine.cfg!$E22:$M29,MIN(MATCH(MAX(engine.cfg!$D22,N64),engine.cfg!$D22:$D29),ROWS(engine.cfg!$D22:$D29)-1),MIN(MATCH(MAX(engine.cfg!$E21,IF(N53&gt;0,1/N53,0)),engine.cfg!$E21:$M21),COLUMNS(engine.cfg!$E21:$M21)-1)))*IF(N64&lt;=INDEX(engine.cfg!$D22:$D29,MIN(MATCH(MAX(engine.cfg!$D22,N64),engine.cfg!$D22:$D29),ROWS(engine.cfg!$D22:$D29)-1)),0,IF(N64&gt;=INDEX(engine.cfg!$D22:$D29,MIN(MATCH(MAX(engine.cfg!$D22,N64),engine.cfg!$D22:$D29),ROWS(engine.cfg!$D22:$D29)-1)+1),1,(N64-INDEX(engine.cfg!$D22:$D29,MIN(MATCH(MAX(engine.cfg!$D22,N64),engine.cfg!$D22:$D29),ROWS(engine.cfg!$D22:$D29)-1)))/(INDEX(engine.cfg!$D22:$D29,MIN(MATCH(MAX(engine.cfg!$D22,N64),engine.cfg!$D22:$D29),ROWS(engine.cfg!$D22:$D29)-1)+1)-INDEX(engine.cfg!$D22:$D29,MIN(MATCH(MAX(engine.cfg!$D22,N64),engine.cfg!$D22:$D29),ROWS(engine.cfg!$D22:$D29)-1)))))+(INDEX(engine.cfg!$E22:$M29,MIN(MATCH(MAX(engine.cfg!$D22,N64),engine.cfg!$D22:$D29),ROWS(engine.cfg!$D22:$D29)-1),MIN(MATCH(MAX(engine.cfg!$E21,IF(N53&gt;0,1/N53,0)),engine.cfg!$E21:$M21),COLUMNS(engine.cfg!$E21:$M21)-1)+1)+(INDEX(engine.cfg!$E22:$M29,MIN(MATCH(MAX(engine.cfg!$D22,N64),engine.cfg!$D22:$D29),ROWS(engine.cfg!$D22:$D29)-1)+1,MIN(MATCH(MAX(engine.cfg!$E21,IF(N53&gt;0,1/N53,0)),engine.cfg!$E21:$M21),COLUMNS(engine.cfg!$E21:$M21)-1)+1)-INDEX(engine.cfg!$E22:$M29,MIN(MATCH(MAX(engine.cfg!$D22,N64),engine.cfg!$D22:$D29),ROWS(engine.cfg!$D22:$D29)-1),MIN(MATCH(MAX(engine.cfg!$E21,IF(N53&gt;0,1/N53,0)),engine.cfg!$E21:$M21),COLUMNS(engine.cfg!$E21:$M21)-1)+1))*IF(N64&lt;=INDEX(engine.cfg!$D22:$D29,MIN(MATCH(MAX(engine.cfg!$D22,N64),engine.cfg!$D22:$D29),ROWS(engine.cfg!$D22:$D29)-1)),0,IF(N64&gt;=INDEX(engine.cfg!$D22:$D29,MIN(MATCH(MAX(engine.cfg!$D22,N64),engine.cfg!$D22:$D29),ROWS(engine.cfg!$D22:$D29)-1)+1),1,(N64-INDEX(engine.cfg!$D22:$D29,MIN(MATCH(MAX(engine.cfg!$D22,N64),engine.cfg!$D22:$D29),ROWS(engine.cfg!$D22:$D29)-1)))/(INDEX(engine.cfg!$D22:$D29,MIN(MATCH(MAX(engine.cfg!$D22,N64),engine.cfg!$D22:$D29),ROWS(engine.cfg!$D22:$D29)-1)+1)-INDEX(engine.cfg!$D22:$D29,MIN(MATCH(MAX(engine.cfg!$D22,N64),engine.cfg!$D22:$D29),ROWS(engine.cfg!$D22:$D29)-1)))))-(INDEX(engine.cfg!$E22:$M29,MIN(MATCH(MAX(engine.cfg!$D22,N64),engine.cfg!$D22:$D29),ROWS(engine.cfg!$D22:$D29)-1),MIN(MATCH(MAX(engine.cfg!$E21,IF(N53&gt;0,1/N53,0)),engine.cfg!$E21:$M21),COLUMNS(engine.cfg!$E21:$M21)-1))+(INDEX(engine.cfg!$E22:$M29,MIN(MATCH(MAX(engine.cfg!$D22,N64),engine.cfg!$D22:$D29),ROWS(engine.cfg!$D22:$D29)-1)+1,MIN(MATCH(MAX(engine.cfg!$E21,IF(N53&gt;0,1/N53,0)),engine.cfg!$E21:$M21),COLUMNS(engine.cfg!$E21:$M21)-1))-INDEX(engine.cfg!$E22:$M29,MIN(MATCH(MAX(engine.cfg!$D22,N64),engine.cfg!$D22:$D29),ROWS(engine.cfg!$D22:$D29)-1),MIN(MATCH(MAX(engine.cfg!$E21,IF(N53&gt;0,1/N53,0)),engine.cfg!$E21:$M21),COLUMNS(engine.cfg!$E21:$M21)-1)))*IF(N64&lt;=INDEX(engine.cfg!$D22:$D29,MIN(MATCH(MAX(engine.cfg!$D22,N64),engine.cfg!$D22:$D29),ROWS(engine.cfg!$D22:$D29)-1)),0,IF(N64&gt;=INDEX(engine.cfg!$D22:$D29,MIN(MATCH(MAX(engine.cfg!$D22,N64),engine.cfg!$D22:$D29),ROWS(engine.cfg!$D22:$D29)-1)+1),1,(N64-INDEX(engine.cfg!$D22:$D29,MIN(MATCH(MAX(engine.cfg!$D22,N64),engine.cfg!$D22:$D29),ROWS(engine.cfg!$D22:$D29)-1)))/(INDEX(engine.cfg!$D22:$D29,MIN(MATCH(MAX(engine.cfg!$D22,N64),engine.cfg!$D22:$D29),ROWS(engine.cfg!$D22:$D29)-1)+1)-INDEX(engine.cfg!$D22:$D29,MIN(MATCH(MAX(engine.cfg!$D22,N64),engine.cfg!$D22:$D29),ROWS(engine.cfg!$D22:$D29)-1)))))))*IF(IF(N53&gt;0,1/N53,0)&lt;=INDEX(engine.cfg!$E21:$M21,MIN(MATCH(MAX(engine.cfg!$E21,IF(N53&gt;0,1/N53,0)),engine.cfg!$E21:$M21),COLUMNS(engine.cfg!$E21:$M21)-1)),0,IF(IF(N53&gt;0,1/N53,0)&gt;=INDEX(engine.cfg!$E21:$M21,MIN(MATCH(MAX(engine.cfg!$E21,IF(N53&gt;0,1/N53,0)),engine.cfg!$E21:$M21),COLUMNS(engine.cfg!$E21:$M21)-1)+1),1,(IF(N53&gt;0,1/N53,0)-INDEX(engine.cfg!$E21:$M21,MIN(MATCH(MAX(engine.cfg!$E21,IF(N53&gt;0,1/N53,0)),engine.cfg!$E21:$M21),COLUMNS(engine.cfg!$E21:$M21)-1)))/(INDEX(engine.cfg!$E21:$M21,MIN(MATCH(MAX(engine.cfg!$E21,IF(N53&gt;0,1/N53,0)),engine.cfg!$E21:$M21),COLUMNS(engine.cfg!$E21:$M21)-1)+1)-INDEX(engine.cfg!$E21:$M21,MIN(MATCH(MAX(engine.cfg!$E21,IF(N53&gt;0,1/N53,0)),engine.cfg!$E21:$M21),COLUMNS(engine.cfg!$E21:$M21)-1))))),"N/A")</f>
        <v>N/A</v>
      </c>
      <c r="O68" s="49" t="str" cm="1">
        <f t="array" ref="O68">IF(AND(O15="OK",engine.cfg!$D7&gt;0.5),INDEX(engine.cfg!$E22:$M29,MIN(MATCH(MAX(engine.cfg!$D22,O64),engine.cfg!$D22:$D29),ROWS(engine.cfg!$D22:$D29)-1),MIN(MATCH(MAX(engine.cfg!$E21,IF(O53&gt;0,1/O53,0)),engine.cfg!$E21:$M21),COLUMNS(engine.cfg!$E21:$M21)-1))+(INDEX(engine.cfg!$E22:$M29,MIN(MATCH(MAX(engine.cfg!$D22,O64),engine.cfg!$D22:$D29),ROWS(engine.cfg!$D22:$D29)-1)+1,MIN(MATCH(MAX(engine.cfg!$E21,IF(O53&gt;0,1/O53,0)),engine.cfg!$E21:$M21),COLUMNS(engine.cfg!$E21:$M21)-1))-INDEX(engine.cfg!$E22:$M29,MIN(MATCH(MAX(engine.cfg!$D22,O64),engine.cfg!$D22:$D29),ROWS(engine.cfg!$D22:$D29)-1),MIN(MATCH(MAX(engine.cfg!$E21,IF(O53&gt;0,1/O53,0)),engine.cfg!$E21:$M21),COLUMNS(engine.cfg!$E21:$M21)-1)))*IF(O64&lt;=INDEX(engine.cfg!$D22:$D29,MIN(MATCH(MAX(engine.cfg!$D22,O64),engine.cfg!$D22:$D29),ROWS(engine.cfg!$D22:$D29)-1)),0,IF(O64&gt;=INDEX(engine.cfg!$D22:$D29,MIN(MATCH(MAX(engine.cfg!$D22,O64),engine.cfg!$D22:$D29),ROWS(engine.cfg!$D22:$D29)-1)+1),1,(O64-INDEX(engine.cfg!$D22:$D29,MIN(MATCH(MAX(engine.cfg!$D22,O64),engine.cfg!$D22:$D29),ROWS(engine.cfg!$D22:$D29)-1)))/(INDEX(engine.cfg!$D22:$D29,MIN(MATCH(MAX(engine.cfg!$D22,O64),engine.cfg!$D22:$D29),ROWS(engine.cfg!$D22:$D29)-1)+1)-INDEX(engine.cfg!$D22:$D29,MIN(MATCH(MAX(engine.cfg!$D22,O64),engine.cfg!$D22:$D29),ROWS(engine.cfg!$D22:$D29)-1)))))+(INDEX(engine.cfg!$E22:$M29,MIN(MATCH(MAX(engine.cfg!$D22,O64),engine.cfg!$D22:$D29),ROWS(engine.cfg!$D22:$D29)-1),MIN(MATCH(MAX(engine.cfg!$E21,IF(O53&gt;0,1/O53,0)),engine.cfg!$E21:$M21),COLUMNS(engine.cfg!$E21:$M21)-1)+1)+(INDEX(engine.cfg!$E22:$M29,MIN(MATCH(MAX(engine.cfg!$D22,O64),engine.cfg!$D22:$D29),ROWS(engine.cfg!$D22:$D29)-1)+1,MIN(MATCH(MAX(engine.cfg!$E21,IF(O53&gt;0,1/O53,0)),engine.cfg!$E21:$M21),COLUMNS(engine.cfg!$E21:$M21)-1)+1)-INDEX(engine.cfg!$E22:$M29,MIN(MATCH(MAX(engine.cfg!$D22,O64),engine.cfg!$D22:$D29),ROWS(engine.cfg!$D22:$D29)-1),MIN(MATCH(MAX(engine.cfg!$E21,IF(O53&gt;0,1/O53,0)),engine.cfg!$E21:$M21),COLUMNS(engine.cfg!$E21:$M21)-1)+1))*IF(O64&lt;=INDEX(engine.cfg!$D22:$D29,MIN(MATCH(MAX(engine.cfg!$D22,O64),engine.cfg!$D22:$D29),ROWS(engine.cfg!$D22:$D29)-1)),0,IF(O64&gt;=INDEX(engine.cfg!$D22:$D29,MIN(MATCH(MAX(engine.cfg!$D22,O64),engine.cfg!$D22:$D29),ROWS(engine.cfg!$D22:$D29)-1)+1),1,(O64-INDEX(engine.cfg!$D22:$D29,MIN(MATCH(MAX(engine.cfg!$D22,O64),engine.cfg!$D22:$D29),ROWS(engine.cfg!$D22:$D29)-1)))/(INDEX(engine.cfg!$D22:$D29,MIN(MATCH(MAX(engine.cfg!$D22,O64),engine.cfg!$D22:$D29),ROWS(engine.cfg!$D22:$D29)-1)+1)-INDEX(engine.cfg!$D22:$D29,MIN(MATCH(MAX(engine.cfg!$D22,O64),engine.cfg!$D22:$D29),ROWS(engine.cfg!$D22:$D29)-1)))))-(INDEX(engine.cfg!$E22:$M29,MIN(MATCH(MAX(engine.cfg!$D22,O64),engine.cfg!$D22:$D29),ROWS(engine.cfg!$D22:$D29)-1),MIN(MATCH(MAX(engine.cfg!$E21,IF(O53&gt;0,1/O53,0)),engine.cfg!$E21:$M21),COLUMNS(engine.cfg!$E21:$M21)-1))+(INDEX(engine.cfg!$E22:$M29,MIN(MATCH(MAX(engine.cfg!$D22,O64),engine.cfg!$D22:$D29),ROWS(engine.cfg!$D22:$D29)-1)+1,MIN(MATCH(MAX(engine.cfg!$E21,IF(O53&gt;0,1/O53,0)),engine.cfg!$E21:$M21),COLUMNS(engine.cfg!$E21:$M21)-1))-INDEX(engine.cfg!$E22:$M29,MIN(MATCH(MAX(engine.cfg!$D22,O64),engine.cfg!$D22:$D29),ROWS(engine.cfg!$D22:$D29)-1),MIN(MATCH(MAX(engine.cfg!$E21,IF(O53&gt;0,1/O53,0)),engine.cfg!$E21:$M21),COLUMNS(engine.cfg!$E21:$M21)-1)))*IF(O64&lt;=INDEX(engine.cfg!$D22:$D29,MIN(MATCH(MAX(engine.cfg!$D22,O64),engine.cfg!$D22:$D29),ROWS(engine.cfg!$D22:$D29)-1)),0,IF(O64&gt;=INDEX(engine.cfg!$D22:$D29,MIN(MATCH(MAX(engine.cfg!$D22,O64),engine.cfg!$D22:$D29),ROWS(engine.cfg!$D22:$D29)-1)+1),1,(O64-INDEX(engine.cfg!$D22:$D29,MIN(MATCH(MAX(engine.cfg!$D22,O64),engine.cfg!$D22:$D29),ROWS(engine.cfg!$D22:$D29)-1)))/(INDEX(engine.cfg!$D22:$D29,MIN(MATCH(MAX(engine.cfg!$D22,O64),engine.cfg!$D22:$D29),ROWS(engine.cfg!$D22:$D29)-1)+1)-INDEX(engine.cfg!$D22:$D29,MIN(MATCH(MAX(engine.cfg!$D22,O64),engine.cfg!$D22:$D29),ROWS(engine.cfg!$D22:$D29)-1)))))))*IF(IF(O53&gt;0,1/O53,0)&lt;=INDEX(engine.cfg!$E21:$M21,MIN(MATCH(MAX(engine.cfg!$E21,IF(O53&gt;0,1/O53,0)),engine.cfg!$E21:$M21),COLUMNS(engine.cfg!$E21:$M21)-1)),0,IF(IF(O53&gt;0,1/O53,0)&gt;=INDEX(engine.cfg!$E21:$M21,MIN(MATCH(MAX(engine.cfg!$E21,IF(O53&gt;0,1/O53,0)),engine.cfg!$E21:$M21),COLUMNS(engine.cfg!$E21:$M21)-1)+1),1,(IF(O53&gt;0,1/O53,0)-INDEX(engine.cfg!$E21:$M21,MIN(MATCH(MAX(engine.cfg!$E21,IF(O53&gt;0,1/O53,0)),engine.cfg!$E21:$M21),COLUMNS(engine.cfg!$E21:$M21)-1)))/(INDEX(engine.cfg!$E21:$M21,MIN(MATCH(MAX(engine.cfg!$E21,IF(O53&gt;0,1/O53,0)),engine.cfg!$E21:$M21),COLUMNS(engine.cfg!$E21:$M21)-1)+1)-INDEX(engine.cfg!$E21:$M21,MIN(MATCH(MAX(engine.cfg!$E21,IF(O53&gt;0,1/O53,0)),engine.cfg!$E21:$M21),COLUMNS(engine.cfg!$E21:$M21)-1))))),"N/A")</f>
        <v>N/A</v>
      </c>
      <c r="P68" s="49" t="str" cm="1">
        <f t="array" ref="P68">IF(AND(P15="OK",engine.cfg!$D7&gt;0.5),INDEX(engine.cfg!$E22:$M29,MIN(MATCH(MAX(engine.cfg!$D22,P64),engine.cfg!$D22:$D29),ROWS(engine.cfg!$D22:$D29)-1),MIN(MATCH(MAX(engine.cfg!$E21,IF(P53&gt;0,1/P53,0)),engine.cfg!$E21:$M21),COLUMNS(engine.cfg!$E21:$M21)-1))+(INDEX(engine.cfg!$E22:$M29,MIN(MATCH(MAX(engine.cfg!$D22,P64),engine.cfg!$D22:$D29),ROWS(engine.cfg!$D22:$D29)-1)+1,MIN(MATCH(MAX(engine.cfg!$E21,IF(P53&gt;0,1/P53,0)),engine.cfg!$E21:$M21),COLUMNS(engine.cfg!$E21:$M21)-1))-INDEX(engine.cfg!$E22:$M29,MIN(MATCH(MAX(engine.cfg!$D22,P64),engine.cfg!$D22:$D29),ROWS(engine.cfg!$D22:$D29)-1),MIN(MATCH(MAX(engine.cfg!$E21,IF(P53&gt;0,1/P53,0)),engine.cfg!$E21:$M21),COLUMNS(engine.cfg!$E21:$M21)-1)))*IF(P64&lt;=INDEX(engine.cfg!$D22:$D29,MIN(MATCH(MAX(engine.cfg!$D22,P64),engine.cfg!$D22:$D29),ROWS(engine.cfg!$D22:$D29)-1)),0,IF(P64&gt;=INDEX(engine.cfg!$D22:$D29,MIN(MATCH(MAX(engine.cfg!$D22,P64),engine.cfg!$D22:$D29),ROWS(engine.cfg!$D22:$D29)-1)+1),1,(P64-INDEX(engine.cfg!$D22:$D29,MIN(MATCH(MAX(engine.cfg!$D22,P64),engine.cfg!$D22:$D29),ROWS(engine.cfg!$D22:$D29)-1)))/(INDEX(engine.cfg!$D22:$D29,MIN(MATCH(MAX(engine.cfg!$D22,P64),engine.cfg!$D22:$D29),ROWS(engine.cfg!$D22:$D29)-1)+1)-INDEX(engine.cfg!$D22:$D29,MIN(MATCH(MAX(engine.cfg!$D22,P64),engine.cfg!$D22:$D29),ROWS(engine.cfg!$D22:$D29)-1)))))+(INDEX(engine.cfg!$E22:$M29,MIN(MATCH(MAX(engine.cfg!$D22,P64),engine.cfg!$D22:$D29),ROWS(engine.cfg!$D22:$D29)-1),MIN(MATCH(MAX(engine.cfg!$E21,IF(P53&gt;0,1/P53,0)),engine.cfg!$E21:$M21),COLUMNS(engine.cfg!$E21:$M21)-1)+1)+(INDEX(engine.cfg!$E22:$M29,MIN(MATCH(MAX(engine.cfg!$D22,P64),engine.cfg!$D22:$D29),ROWS(engine.cfg!$D22:$D29)-1)+1,MIN(MATCH(MAX(engine.cfg!$E21,IF(P53&gt;0,1/P53,0)),engine.cfg!$E21:$M21),COLUMNS(engine.cfg!$E21:$M21)-1)+1)-INDEX(engine.cfg!$E22:$M29,MIN(MATCH(MAX(engine.cfg!$D22,P64),engine.cfg!$D22:$D29),ROWS(engine.cfg!$D22:$D29)-1),MIN(MATCH(MAX(engine.cfg!$E21,IF(P53&gt;0,1/P53,0)),engine.cfg!$E21:$M21),COLUMNS(engine.cfg!$E21:$M21)-1)+1))*IF(P64&lt;=INDEX(engine.cfg!$D22:$D29,MIN(MATCH(MAX(engine.cfg!$D22,P64),engine.cfg!$D22:$D29),ROWS(engine.cfg!$D22:$D29)-1)),0,IF(P64&gt;=INDEX(engine.cfg!$D22:$D29,MIN(MATCH(MAX(engine.cfg!$D22,P64),engine.cfg!$D22:$D29),ROWS(engine.cfg!$D22:$D29)-1)+1),1,(P64-INDEX(engine.cfg!$D22:$D29,MIN(MATCH(MAX(engine.cfg!$D22,P64),engine.cfg!$D22:$D29),ROWS(engine.cfg!$D22:$D29)-1)))/(INDEX(engine.cfg!$D22:$D29,MIN(MATCH(MAX(engine.cfg!$D22,P64),engine.cfg!$D22:$D29),ROWS(engine.cfg!$D22:$D29)-1)+1)-INDEX(engine.cfg!$D22:$D29,MIN(MATCH(MAX(engine.cfg!$D22,P64),engine.cfg!$D22:$D29),ROWS(engine.cfg!$D22:$D29)-1)))))-(INDEX(engine.cfg!$E22:$M29,MIN(MATCH(MAX(engine.cfg!$D22,P64),engine.cfg!$D22:$D29),ROWS(engine.cfg!$D22:$D29)-1),MIN(MATCH(MAX(engine.cfg!$E21,IF(P53&gt;0,1/P53,0)),engine.cfg!$E21:$M21),COLUMNS(engine.cfg!$E21:$M21)-1))+(INDEX(engine.cfg!$E22:$M29,MIN(MATCH(MAX(engine.cfg!$D22,P64),engine.cfg!$D22:$D29),ROWS(engine.cfg!$D22:$D29)-1)+1,MIN(MATCH(MAX(engine.cfg!$E21,IF(P53&gt;0,1/P53,0)),engine.cfg!$E21:$M21),COLUMNS(engine.cfg!$E21:$M21)-1))-INDEX(engine.cfg!$E22:$M29,MIN(MATCH(MAX(engine.cfg!$D22,P64),engine.cfg!$D22:$D29),ROWS(engine.cfg!$D22:$D29)-1),MIN(MATCH(MAX(engine.cfg!$E21,IF(P53&gt;0,1/P53,0)),engine.cfg!$E21:$M21),COLUMNS(engine.cfg!$E21:$M21)-1)))*IF(P64&lt;=INDEX(engine.cfg!$D22:$D29,MIN(MATCH(MAX(engine.cfg!$D22,P64),engine.cfg!$D22:$D29),ROWS(engine.cfg!$D22:$D29)-1)),0,IF(P64&gt;=INDEX(engine.cfg!$D22:$D29,MIN(MATCH(MAX(engine.cfg!$D22,P64),engine.cfg!$D22:$D29),ROWS(engine.cfg!$D22:$D29)-1)+1),1,(P64-INDEX(engine.cfg!$D22:$D29,MIN(MATCH(MAX(engine.cfg!$D22,P64),engine.cfg!$D22:$D29),ROWS(engine.cfg!$D22:$D29)-1)))/(INDEX(engine.cfg!$D22:$D29,MIN(MATCH(MAX(engine.cfg!$D22,P64),engine.cfg!$D22:$D29),ROWS(engine.cfg!$D22:$D29)-1)+1)-INDEX(engine.cfg!$D22:$D29,MIN(MATCH(MAX(engine.cfg!$D22,P64),engine.cfg!$D22:$D29),ROWS(engine.cfg!$D22:$D29)-1)))))))*IF(IF(P53&gt;0,1/P53,0)&lt;=INDEX(engine.cfg!$E21:$M21,MIN(MATCH(MAX(engine.cfg!$E21,IF(P53&gt;0,1/P53,0)),engine.cfg!$E21:$M21),COLUMNS(engine.cfg!$E21:$M21)-1)),0,IF(IF(P53&gt;0,1/P53,0)&gt;=INDEX(engine.cfg!$E21:$M21,MIN(MATCH(MAX(engine.cfg!$E21,IF(P53&gt;0,1/P53,0)),engine.cfg!$E21:$M21),COLUMNS(engine.cfg!$E21:$M21)-1)+1),1,(IF(P53&gt;0,1/P53,0)-INDEX(engine.cfg!$E21:$M21,MIN(MATCH(MAX(engine.cfg!$E21,IF(P53&gt;0,1/P53,0)),engine.cfg!$E21:$M21),COLUMNS(engine.cfg!$E21:$M21)-1)))/(INDEX(engine.cfg!$E21:$M21,MIN(MATCH(MAX(engine.cfg!$E21,IF(P53&gt;0,1/P53,0)),engine.cfg!$E21:$M21),COLUMNS(engine.cfg!$E21:$M21)-1)+1)-INDEX(engine.cfg!$E21:$M21,MIN(MATCH(MAX(engine.cfg!$E21,IF(P53&gt;0,1/P53,0)),engine.cfg!$E21:$M21),COLUMNS(engine.cfg!$E21:$M21)-1))))),"N/A")</f>
        <v>N/A</v>
      </c>
      <c r="Q68" s="49" t="str" cm="1">
        <f t="array" ref="Q68">IF(AND(Q15="OK",engine.cfg!$D7&gt;0.5),INDEX(engine.cfg!$E22:$M29,MIN(MATCH(MAX(engine.cfg!$D22,Q64),engine.cfg!$D22:$D29),ROWS(engine.cfg!$D22:$D29)-1),MIN(MATCH(MAX(engine.cfg!$E21,IF(Q53&gt;0,1/Q53,0)),engine.cfg!$E21:$M21),COLUMNS(engine.cfg!$E21:$M21)-1))+(INDEX(engine.cfg!$E22:$M29,MIN(MATCH(MAX(engine.cfg!$D22,Q64),engine.cfg!$D22:$D29),ROWS(engine.cfg!$D22:$D29)-1)+1,MIN(MATCH(MAX(engine.cfg!$E21,IF(Q53&gt;0,1/Q53,0)),engine.cfg!$E21:$M21),COLUMNS(engine.cfg!$E21:$M21)-1))-INDEX(engine.cfg!$E22:$M29,MIN(MATCH(MAX(engine.cfg!$D22,Q64),engine.cfg!$D22:$D29),ROWS(engine.cfg!$D22:$D29)-1),MIN(MATCH(MAX(engine.cfg!$E21,IF(Q53&gt;0,1/Q53,0)),engine.cfg!$E21:$M21),COLUMNS(engine.cfg!$E21:$M21)-1)))*IF(Q64&lt;=INDEX(engine.cfg!$D22:$D29,MIN(MATCH(MAX(engine.cfg!$D22,Q64),engine.cfg!$D22:$D29),ROWS(engine.cfg!$D22:$D29)-1)),0,IF(Q64&gt;=INDEX(engine.cfg!$D22:$D29,MIN(MATCH(MAX(engine.cfg!$D22,Q64),engine.cfg!$D22:$D29),ROWS(engine.cfg!$D22:$D29)-1)+1),1,(Q64-INDEX(engine.cfg!$D22:$D29,MIN(MATCH(MAX(engine.cfg!$D22,Q64),engine.cfg!$D22:$D29),ROWS(engine.cfg!$D22:$D29)-1)))/(INDEX(engine.cfg!$D22:$D29,MIN(MATCH(MAX(engine.cfg!$D22,Q64),engine.cfg!$D22:$D29),ROWS(engine.cfg!$D22:$D29)-1)+1)-INDEX(engine.cfg!$D22:$D29,MIN(MATCH(MAX(engine.cfg!$D22,Q64),engine.cfg!$D22:$D29),ROWS(engine.cfg!$D22:$D29)-1)))))+(INDEX(engine.cfg!$E22:$M29,MIN(MATCH(MAX(engine.cfg!$D22,Q64),engine.cfg!$D22:$D29),ROWS(engine.cfg!$D22:$D29)-1),MIN(MATCH(MAX(engine.cfg!$E21,IF(Q53&gt;0,1/Q53,0)),engine.cfg!$E21:$M21),COLUMNS(engine.cfg!$E21:$M21)-1)+1)+(INDEX(engine.cfg!$E22:$M29,MIN(MATCH(MAX(engine.cfg!$D22,Q64),engine.cfg!$D22:$D29),ROWS(engine.cfg!$D22:$D29)-1)+1,MIN(MATCH(MAX(engine.cfg!$E21,IF(Q53&gt;0,1/Q53,0)),engine.cfg!$E21:$M21),COLUMNS(engine.cfg!$E21:$M21)-1)+1)-INDEX(engine.cfg!$E22:$M29,MIN(MATCH(MAX(engine.cfg!$D22,Q64),engine.cfg!$D22:$D29),ROWS(engine.cfg!$D22:$D29)-1),MIN(MATCH(MAX(engine.cfg!$E21,IF(Q53&gt;0,1/Q53,0)),engine.cfg!$E21:$M21),COLUMNS(engine.cfg!$E21:$M21)-1)+1))*IF(Q64&lt;=INDEX(engine.cfg!$D22:$D29,MIN(MATCH(MAX(engine.cfg!$D22,Q64),engine.cfg!$D22:$D29),ROWS(engine.cfg!$D22:$D29)-1)),0,IF(Q64&gt;=INDEX(engine.cfg!$D22:$D29,MIN(MATCH(MAX(engine.cfg!$D22,Q64),engine.cfg!$D22:$D29),ROWS(engine.cfg!$D22:$D29)-1)+1),1,(Q64-INDEX(engine.cfg!$D22:$D29,MIN(MATCH(MAX(engine.cfg!$D22,Q64),engine.cfg!$D22:$D29),ROWS(engine.cfg!$D22:$D29)-1)))/(INDEX(engine.cfg!$D22:$D29,MIN(MATCH(MAX(engine.cfg!$D22,Q64),engine.cfg!$D22:$D29),ROWS(engine.cfg!$D22:$D29)-1)+1)-INDEX(engine.cfg!$D22:$D29,MIN(MATCH(MAX(engine.cfg!$D22,Q64),engine.cfg!$D22:$D29),ROWS(engine.cfg!$D22:$D29)-1)))))-(INDEX(engine.cfg!$E22:$M29,MIN(MATCH(MAX(engine.cfg!$D22,Q64),engine.cfg!$D22:$D29),ROWS(engine.cfg!$D22:$D29)-1),MIN(MATCH(MAX(engine.cfg!$E21,IF(Q53&gt;0,1/Q53,0)),engine.cfg!$E21:$M21),COLUMNS(engine.cfg!$E21:$M21)-1))+(INDEX(engine.cfg!$E22:$M29,MIN(MATCH(MAX(engine.cfg!$D22,Q64),engine.cfg!$D22:$D29),ROWS(engine.cfg!$D22:$D29)-1)+1,MIN(MATCH(MAX(engine.cfg!$E21,IF(Q53&gt;0,1/Q53,0)),engine.cfg!$E21:$M21),COLUMNS(engine.cfg!$E21:$M21)-1))-INDEX(engine.cfg!$E22:$M29,MIN(MATCH(MAX(engine.cfg!$D22,Q64),engine.cfg!$D22:$D29),ROWS(engine.cfg!$D22:$D29)-1),MIN(MATCH(MAX(engine.cfg!$E21,IF(Q53&gt;0,1/Q53,0)),engine.cfg!$E21:$M21),COLUMNS(engine.cfg!$E21:$M21)-1)))*IF(Q64&lt;=INDEX(engine.cfg!$D22:$D29,MIN(MATCH(MAX(engine.cfg!$D22,Q64),engine.cfg!$D22:$D29),ROWS(engine.cfg!$D22:$D29)-1)),0,IF(Q64&gt;=INDEX(engine.cfg!$D22:$D29,MIN(MATCH(MAX(engine.cfg!$D22,Q64),engine.cfg!$D22:$D29),ROWS(engine.cfg!$D22:$D29)-1)+1),1,(Q64-INDEX(engine.cfg!$D22:$D29,MIN(MATCH(MAX(engine.cfg!$D22,Q64),engine.cfg!$D22:$D29),ROWS(engine.cfg!$D22:$D29)-1)))/(INDEX(engine.cfg!$D22:$D29,MIN(MATCH(MAX(engine.cfg!$D22,Q64),engine.cfg!$D22:$D29),ROWS(engine.cfg!$D22:$D29)-1)+1)-INDEX(engine.cfg!$D22:$D29,MIN(MATCH(MAX(engine.cfg!$D22,Q64),engine.cfg!$D22:$D29),ROWS(engine.cfg!$D22:$D29)-1)))))))*IF(IF(Q53&gt;0,1/Q53,0)&lt;=INDEX(engine.cfg!$E21:$M21,MIN(MATCH(MAX(engine.cfg!$E21,IF(Q53&gt;0,1/Q53,0)),engine.cfg!$E21:$M21),COLUMNS(engine.cfg!$E21:$M21)-1)),0,IF(IF(Q53&gt;0,1/Q53,0)&gt;=INDEX(engine.cfg!$E21:$M21,MIN(MATCH(MAX(engine.cfg!$E21,IF(Q53&gt;0,1/Q53,0)),engine.cfg!$E21:$M21),COLUMNS(engine.cfg!$E21:$M21)-1)+1),1,(IF(Q53&gt;0,1/Q53,0)-INDEX(engine.cfg!$E21:$M21,MIN(MATCH(MAX(engine.cfg!$E21,IF(Q53&gt;0,1/Q53,0)),engine.cfg!$E21:$M21),COLUMNS(engine.cfg!$E21:$M21)-1)))/(INDEX(engine.cfg!$E21:$M21,MIN(MATCH(MAX(engine.cfg!$E21,IF(Q53&gt;0,1/Q53,0)),engine.cfg!$E21:$M21),COLUMNS(engine.cfg!$E21:$M21)-1)+1)-INDEX(engine.cfg!$E21:$M21,MIN(MATCH(MAX(engine.cfg!$E21,IF(Q53&gt;0,1/Q53,0)),engine.cfg!$E21:$M21),COLUMNS(engine.cfg!$E21:$M21)-1))))),"N/A")</f>
        <v>N/A</v>
      </c>
      <c r="R68" s="49" t="str" cm="1">
        <f t="array" ref="R68">IF(AND(R15="OK",engine.cfg!$D7&gt;0.5),INDEX(engine.cfg!$E22:$M29,MIN(MATCH(MAX(engine.cfg!$D22,R64),engine.cfg!$D22:$D29),ROWS(engine.cfg!$D22:$D29)-1),MIN(MATCH(MAX(engine.cfg!$E21,IF(R53&gt;0,1/R53,0)),engine.cfg!$E21:$M21),COLUMNS(engine.cfg!$E21:$M21)-1))+(INDEX(engine.cfg!$E22:$M29,MIN(MATCH(MAX(engine.cfg!$D22,R64),engine.cfg!$D22:$D29),ROWS(engine.cfg!$D22:$D29)-1)+1,MIN(MATCH(MAX(engine.cfg!$E21,IF(R53&gt;0,1/R53,0)),engine.cfg!$E21:$M21),COLUMNS(engine.cfg!$E21:$M21)-1))-INDEX(engine.cfg!$E22:$M29,MIN(MATCH(MAX(engine.cfg!$D22,R64),engine.cfg!$D22:$D29),ROWS(engine.cfg!$D22:$D29)-1),MIN(MATCH(MAX(engine.cfg!$E21,IF(R53&gt;0,1/R53,0)),engine.cfg!$E21:$M21),COLUMNS(engine.cfg!$E21:$M21)-1)))*IF(R64&lt;=INDEX(engine.cfg!$D22:$D29,MIN(MATCH(MAX(engine.cfg!$D22,R64),engine.cfg!$D22:$D29),ROWS(engine.cfg!$D22:$D29)-1)),0,IF(R64&gt;=INDEX(engine.cfg!$D22:$D29,MIN(MATCH(MAX(engine.cfg!$D22,R64),engine.cfg!$D22:$D29),ROWS(engine.cfg!$D22:$D29)-1)+1),1,(R64-INDEX(engine.cfg!$D22:$D29,MIN(MATCH(MAX(engine.cfg!$D22,R64),engine.cfg!$D22:$D29),ROWS(engine.cfg!$D22:$D29)-1)))/(INDEX(engine.cfg!$D22:$D29,MIN(MATCH(MAX(engine.cfg!$D22,R64),engine.cfg!$D22:$D29),ROWS(engine.cfg!$D22:$D29)-1)+1)-INDEX(engine.cfg!$D22:$D29,MIN(MATCH(MAX(engine.cfg!$D22,R64),engine.cfg!$D22:$D29),ROWS(engine.cfg!$D22:$D29)-1)))))+(INDEX(engine.cfg!$E22:$M29,MIN(MATCH(MAX(engine.cfg!$D22,R64),engine.cfg!$D22:$D29),ROWS(engine.cfg!$D22:$D29)-1),MIN(MATCH(MAX(engine.cfg!$E21,IF(R53&gt;0,1/R53,0)),engine.cfg!$E21:$M21),COLUMNS(engine.cfg!$E21:$M21)-1)+1)+(INDEX(engine.cfg!$E22:$M29,MIN(MATCH(MAX(engine.cfg!$D22,R64),engine.cfg!$D22:$D29),ROWS(engine.cfg!$D22:$D29)-1)+1,MIN(MATCH(MAX(engine.cfg!$E21,IF(R53&gt;0,1/R53,0)),engine.cfg!$E21:$M21),COLUMNS(engine.cfg!$E21:$M21)-1)+1)-INDEX(engine.cfg!$E22:$M29,MIN(MATCH(MAX(engine.cfg!$D22,R64),engine.cfg!$D22:$D29),ROWS(engine.cfg!$D22:$D29)-1),MIN(MATCH(MAX(engine.cfg!$E21,IF(R53&gt;0,1/R53,0)),engine.cfg!$E21:$M21),COLUMNS(engine.cfg!$E21:$M21)-1)+1))*IF(R64&lt;=INDEX(engine.cfg!$D22:$D29,MIN(MATCH(MAX(engine.cfg!$D22,R64),engine.cfg!$D22:$D29),ROWS(engine.cfg!$D22:$D29)-1)),0,IF(R64&gt;=INDEX(engine.cfg!$D22:$D29,MIN(MATCH(MAX(engine.cfg!$D22,R64),engine.cfg!$D22:$D29),ROWS(engine.cfg!$D22:$D29)-1)+1),1,(R64-INDEX(engine.cfg!$D22:$D29,MIN(MATCH(MAX(engine.cfg!$D22,R64),engine.cfg!$D22:$D29),ROWS(engine.cfg!$D22:$D29)-1)))/(INDEX(engine.cfg!$D22:$D29,MIN(MATCH(MAX(engine.cfg!$D22,R64),engine.cfg!$D22:$D29),ROWS(engine.cfg!$D22:$D29)-1)+1)-INDEX(engine.cfg!$D22:$D29,MIN(MATCH(MAX(engine.cfg!$D22,R64),engine.cfg!$D22:$D29),ROWS(engine.cfg!$D22:$D29)-1)))))-(INDEX(engine.cfg!$E22:$M29,MIN(MATCH(MAX(engine.cfg!$D22,R64),engine.cfg!$D22:$D29),ROWS(engine.cfg!$D22:$D29)-1),MIN(MATCH(MAX(engine.cfg!$E21,IF(R53&gt;0,1/R53,0)),engine.cfg!$E21:$M21),COLUMNS(engine.cfg!$E21:$M21)-1))+(INDEX(engine.cfg!$E22:$M29,MIN(MATCH(MAX(engine.cfg!$D22,R64),engine.cfg!$D22:$D29),ROWS(engine.cfg!$D22:$D29)-1)+1,MIN(MATCH(MAX(engine.cfg!$E21,IF(R53&gt;0,1/R53,0)),engine.cfg!$E21:$M21),COLUMNS(engine.cfg!$E21:$M21)-1))-INDEX(engine.cfg!$E22:$M29,MIN(MATCH(MAX(engine.cfg!$D22,R64),engine.cfg!$D22:$D29),ROWS(engine.cfg!$D22:$D29)-1),MIN(MATCH(MAX(engine.cfg!$E21,IF(R53&gt;0,1/R53,0)),engine.cfg!$E21:$M21),COLUMNS(engine.cfg!$E21:$M21)-1)))*IF(R64&lt;=INDEX(engine.cfg!$D22:$D29,MIN(MATCH(MAX(engine.cfg!$D22,R64),engine.cfg!$D22:$D29),ROWS(engine.cfg!$D22:$D29)-1)),0,IF(R64&gt;=INDEX(engine.cfg!$D22:$D29,MIN(MATCH(MAX(engine.cfg!$D22,R64),engine.cfg!$D22:$D29),ROWS(engine.cfg!$D22:$D29)-1)+1),1,(R64-INDEX(engine.cfg!$D22:$D29,MIN(MATCH(MAX(engine.cfg!$D22,R64),engine.cfg!$D22:$D29),ROWS(engine.cfg!$D22:$D29)-1)))/(INDEX(engine.cfg!$D22:$D29,MIN(MATCH(MAX(engine.cfg!$D22,R64),engine.cfg!$D22:$D29),ROWS(engine.cfg!$D22:$D29)-1)+1)-INDEX(engine.cfg!$D22:$D29,MIN(MATCH(MAX(engine.cfg!$D22,R64),engine.cfg!$D22:$D29),ROWS(engine.cfg!$D22:$D29)-1)))))))*IF(IF(R53&gt;0,1/R53,0)&lt;=INDEX(engine.cfg!$E21:$M21,MIN(MATCH(MAX(engine.cfg!$E21,IF(R53&gt;0,1/R53,0)),engine.cfg!$E21:$M21),COLUMNS(engine.cfg!$E21:$M21)-1)),0,IF(IF(R53&gt;0,1/R53,0)&gt;=INDEX(engine.cfg!$E21:$M21,MIN(MATCH(MAX(engine.cfg!$E21,IF(R53&gt;0,1/R53,0)),engine.cfg!$E21:$M21),COLUMNS(engine.cfg!$E21:$M21)-1)+1),1,(IF(R53&gt;0,1/R53,0)-INDEX(engine.cfg!$E21:$M21,MIN(MATCH(MAX(engine.cfg!$E21,IF(R53&gt;0,1/R53,0)),engine.cfg!$E21:$M21),COLUMNS(engine.cfg!$E21:$M21)-1)))/(INDEX(engine.cfg!$E21:$M21,MIN(MATCH(MAX(engine.cfg!$E21,IF(R53&gt;0,1/R53,0)),engine.cfg!$E21:$M21),COLUMNS(engine.cfg!$E21:$M21)-1)+1)-INDEX(engine.cfg!$E21:$M21,MIN(MATCH(MAX(engine.cfg!$E21,IF(R53&gt;0,1/R53,0)),engine.cfg!$E21:$M21),COLUMNS(engine.cfg!$E21:$M21)-1))))),"N/A")</f>
        <v>N/A</v>
      </c>
      <c r="S68" s="49" t="str" cm="1">
        <f t="array" ref="S68">IF(AND(S15="OK",engine.cfg!$D7&gt;0.5),INDEX(engine.cfg!$E22:$M29,MIN(MATCH(MAX(engine.cfg!$D22,S64),engine.cfg!$D22:$D29),ROWS(engine.cfg!$D22:$D29)-1),MIN(MATCH(MAX(engine.cfg!$E21,IF(S53&gt;0,1/S53,0)),engine.cfg!$E21:$M21),COLUMNS(engine.cfg!$E21:$M21)-1))+(INDEX(engine.cfg!$E22:$M29,MIN(MATCH(MAX(engine.cfg!$D22,S64),engine.cfg!$D22:$D29),ROWS(engine.cfg!$D22:$D29)-1)+1,MIN(MATCH(MAX(engine.cfg!$E21,IF(S53&gt;0,1/S53,0)),engine.cfg!$E21:$M21),COLUMNS(engine.cfg!$E21:$M21)-1))-INDEX(engine.cfg!$E22:$M29,MIN(MATCH(MAX(engine.cfg!$D22,S64),engine.cfg!$D22:$D29),ROWS(engine.cfg!$D22:$D29)-1),MIN(MATCH(MAX(engine.cfg!$E21,IF(S53&gt;0,1/S53,0)),engine.cfg!$E21:$M21),COLUMNS(engine.cfg!$E21:$M21)-1)))*IF(S64&lt;=INDEX(engine.cfg!$D22:$D29,MIN(MATCH(MAX(engine.cfg!$D22,S64),engine.cfg!$D22:$D29),ROWS(engine.cfg!$D22:$D29)-1)),0,IF(S64&gt;=INDEX(engine.cfg!$D22:$D29,MIN(MATCH(MAX(engine.cfg!$D22,S64),engine.cfg!$D22:$D29),ROWS(engine.cfg!$D22:$D29)-1)+1),1,(S64-INDEX(engine.cfg!$D22:$D29,MIN(MATCH(MAX(engine.cfg!$D22,S64),engine.cfg!$D22:$D29),ROWS(engine.cfg!$D22:$D29)-1)))/(INDEX(engine.cfg!$D22:$D29,MIN(MATCH(MAX(engine.cfg!$D22,S64),engine.cfg!$D22:$D29),ROWS(engine.cfg!$D22:$D29)-1)+1)-INDEX(engine.cfg!$D22:$D29,MIN(MATCH(MAX(engine.cfg!$D22,S64),engine.cfg!$D22:$D29),ROWS(engine.cfg!$D22:$D29)-1)))))+(INDEX(engine.cfg!$E22:$M29,MIN(MATCH(MAX(engine.cfg!$D22,S64),engine.cfg!$D22:$D29),ROWS(engine.cfg!$D22:$D29)-1),MIN(MATCH(MAX(engine.cfg!$E21,IF(S53&gt;0,1/S53,0)),engine.cfg!$E21:$M21),COLUMNS(engine.cfg!$E21:$M21)-1)+1)+(INDEX(engine.cfg!$E22:$M29,MIN(MATCH(MAX(engine.cfg!$D22,S64),engine.cfg!$D22:$D29),ROWS(engine.cfg!$D22:$D29)-1)+1,MIN(MATCH(MAX(engine.cfg!$E21,IF(S53&gt;0,1/S53,0)),engine.cfg!$E21:$M21),COLUMNS(engine.cfg!$E21:$M21)-1)+1)-INDEX(engine.cfg!$E22:$M29,MIN(MATCH(MAX(engine.cfg!$D22,S64),engine.cfg!$D22:$D29),ROWS(engine.cfg!$D22:$D29)-1),MIN(MATCH(MAX(engine.cfg!$E21,IF(S53&gt;0,1/S53,0)),engine.cfg!$E21:$M21),COLUMNS(engine.cfg!$E21:$M21)-1)+1))*IF(S64&lt;=INDEX(engine.cfg!$D22:$D29,MIN(MATCH(MAX(engine.cfg!$D22,S64),engine.cfg!$D22:$D29),ROWS(engine.cfg!$D22:$D29)-1)),0,IF(S64&gt;=INDEX(engine.cfg!$D22:$D29,MIN(MATCH(MAX(engine.cfg!$D22,S64),engine.cfg!$D22:$D29),ROWS(engine.cfg!$D22:$D29)-1)+1),1,(S64-INDEX(engine.cfg!$D22:$D29,MIN(MATCH(MAX(engine.cfg!$D22,S64),engine.cfg!$D22:$D29),ROWS(engine.cfg!$D22:$D29)-1)))/(INDEX(engine.cfg!$D22:$D29,MIN(MATCH(MAX(engine.cfg!$D22,S64),engine.cfg!$D22:$D29),ROWS(engine.cfg!$D22:$D29)-1)+1)-INDEX(engine.cfg!$D22:$D29,MIN(MATCH(MAX(engine.cfg!$D22,S64),engine.cfg!$D22:$D29),ROWS(engine.cfg!$D22:$D29)-1)))))-(INDEX(engine.cfg!$E22:$M29,MIN(MATCH(MAX(engine.cfg!$D22,S64),engine.cfg!$D22:$D29),ROWS(engine.cfg!$D22:$D29)-1),MIN(MATCH(MAX(engine.cfg!$E21,IF(S53&gt;0,1/S53,0)),engine.cfg!$E21:$M21),COLUMNS(engine.cfg!$E21:$M21)-1))+(INDEX(engine.cfg!$E22:$M29,MIN(MATCH(MAX(engine.cfg!$D22,S64),engine.cfg!$D22:$D29),ROWS(engine.cfg!$D22:$D29)-1)+1,MIN(MATCH(MAX(engine.cfg!$E21,IF(S53&gt;0,1/S53,0)),engine.cfg!$E21:$M21),COLUMNS(engine.cfg!$E21:$M21)-1))-INDEX(engine.cfg!$E22:$M29,MIN(MATCH(MAX(engine.cfg!$D22,S64),engine.cfg!$D22:$D29),ROWS(engine.cfg!$D22:$D29)-1),MIN(MATCH(MAX(engine.cfg!$E21,IF(S53&gt;0,1/S53,0)),engine.cfg!$E21:$M21),COLUMNS(engine.cfg!$E21:$M21)-1)))*IF(S64&lt;=INDEX(engine.cfg!$D22:$D29,MIN(MATCH(MAX(engine.cfg!$D22,S64),engine.cfg!$D22:$D29),ROWS(engine.cfg!$D22:$D29)-1)),0,IF(S64&gt;=INDEX(engine.cfg!$D22:$D29,MIN(MATCH(MAX(engine.cfg!$D22,S64),engine.cfg!$D22:$D29),ROWS(engine.cfg!$D22:$D29)-1)+1),1,(S64-INDEX(engine.cfg!$D22:$D29,MIN(MATCH(MAX(engine.cfg!$D22,S64),engine.cfg!$D22:$D29),ROWS(engine.cfg!$D22:$D29)-1)))/(INDEX(engine.cfg!$D22:$D29,MIN(MATCH(MAX(engine.cfg!$D22,S64),engine.cfg!$D22:$D29),ROWS(engine.cfg!$D22:$D29)-1)+1)-INDEX(engine.cfg!$D22:$D29,MIN(MATCH(MAX(engine.cfg!$D22,S64),engine.cfg!$D22:$D29),ROWS(engine.cfg!$D22:$D29)-1)))))))*IF(IF(S53&gt;0,1/S53,0)&lt;=INDEX(engine.cfg!$E21:$M21,MIN(MATCH(MAX(engine.cfg!$E21,IF(S53&gt;0,1/S53,0)),engine.cfg!$E21:$M21),COLUMNS(engine.cfg!$E21:$M21)-1)),0,IF(IF(S53&gt;0,1/S53,0)&gt;=INDEX(engine.cfg!$E21:$M21,MIN(MATCH(MAX(engine.cfg!$E21,IF(S53&gt;0,1/S53,0)),engine.cfg!$E21:$M21),COLUMNS(engine.cfg!$E21:$M21)-1)+1),1,(IF(S53&gt;0,1/S53,0)-INDEX(engine.cfg!$E21:$M21,MIN(MATCH(MAX(engine.cfg!$E21,IF(S53&gt;0,1/S53,0)),engine.cfg!$E21:$M21),COLUMNS(engine.cfg!$E21:$M21)-1)))/(INDEX(engine.cfg!$E21:$M21,MIN(MATCH(MAX(engine.cfg!$E21,IF(S53&gt;0,1/S53,0)),engine.cfg!$E21:$M21),COLUMNS(engine.cfg!$E21:$M21)-1)+1)-INDEX(engine.cfg!$E21:$M21,MIN(MATCH(MAX(engine.cfg!$E21,IF(S53&gt;0,1/S53,0)),engine.cfg!$E21:$M21),COLUMNS(engine.cfg!$E21:$M21)-1))))),"N/A")</f>
        <v>N/A</v>
      </c>
      <c r="T68" s="49" t="str" cm="1">
        <f t="array" ref="T68">IF(AND(T15="OK",engine.cfg!$D7&gt;0.5),INDEX(engine.cfg!$E22:$M29,MIN(MATCH(MAX(engine.cfg!$D22,T64),engine.cfg!$D22:$D29),ROWS(engine.cfg!$D22:$D29)-1),MIN(MATCH(MAX(engine.cfg!$E21,IF(T53&gt;0,1/T53,0)),engine.cfg!$E21:$M21),COLUMNS(engine.cfg!$E21:$M21)-1))+(INDEX(engine.cfg!$E22:$M29,MIN(MATCH(MAX(engine.cfg!$D22,T64),engine.cfg!$D22:$D29),ROWS(engine.cfg!$D22:$D29)-1)+1,MIN(MATCH(MAX(engine.cfg!$E21,IF(T53&gt;0,1/T53,0)),engine.cfg!$E21:$M21),COLUMNS(engine.cfg!$E21:$M21)-1))-INDEX(engine.cfg!$E22:$M29,MIN(MATCH(MAX(engine.cfg!$D22,T64),engine.cfg!$D22:$D29),ROWS(engine.cfg!$D22:$D29)-1),MIN(MATCH(MAX(engine.cfg!$E21,IF(T53&gt;0,1/T53,0)),engine.cfg!$E21:$M21),COLUMNS(engine.cfg!$E21:$M21)-1)))*IF(T64&lt;=INDEX(engine.cfg!$D22:$D29,MIN(MATCH(MAX(engine.cfg!$D22,T64),engine.cfg!$D22:$D29),ROWS(engine.cfg!$D22:$D29)-1)),0,IF(T64&gt;=INDEX(engine.cfg!$D22:$D29,MIN(MATCH(MAX(engine.cfg!$D22,T64),engine.cfg!$D22:$D29),ROWS(engine.cfg!$D22:$D29)-1)+1),1,(T64-INDEX(engine.cfg!$D22:$D29,MIN(MATCH(MAX(engine.cfg!$D22,T64),engine.cfg!$D22:$D29),ROWS(engine.cfg!$D22:$D29)-1)))/(INDEX(engine.cfg!$D22:$D29,MIN(MATCH(MAX(engine.cfg!$D22,T64),engine.cfg!$D22:$D29),ROWS(engine.cfg!$D22:$D29)-1)+1)-INDEX(engine.cfg!$D22:$D29,MIN(MATCH(MAX(engine.cfg!$D22,T64),engine.cfg!$D22:$D29),ROWS(engine.cfg!$D22:$D29)-1)))))+(INDEX(engine.cfg!$E22:$M29,MIN(MATCH(MAX(engine.cfg!$D22,T64),engine.cfg!$D22:$D29),ROWS(engine.cfg!$D22:$D29)-1),MIN(MATCH(MAX(engine.cfg!$E21,IF(T53&gt;0,1/T53,0)),engine.cfg!$E21:$M21),COLUMNS(engine.cfg!$E21:$M21)-1)+1)+(INDEX(engine.cfg!$E22:$M29,MIN(MATCH(MAX(engine.cfg!$D22,T64),engine.cfg!$D22:$D29),ROWS(engine.cfg!$D22:$D29)-1)+1,MIN(MATCH(MAX(engine.cfg!$E21,IF(T53&gt;0,1/T53,0)),engine.cfg!$E21:$M21),COLUMNS(engine.cfg!$E21:$M21)-1)+1)-INDEX(engine.cfg!$E22:$M29,MIN(MATCH(MAX(engine.cfg!$D22,T64),engine.cfg!$D22:$D29),ROWS(engine.cfg!$D22:$D29)-1),MIN(MATCH(MAX(engine.cfg!$E21,IF(T53&gt;0,1/T53,0)),engine.cfg!$E21:$M21),COLUMNS(engine.cfg!$E21:$M21)-1)+1))*IF(T64&lt;=INDEX(engine.cfg!$D22:$D29,MIN(MATCH(MAX(engine.cfg!$D22,T64),engine.cfg!$D22:$D29),ROWS(engine.cfg!$D22:$D29)-1)),0,IF(T64&gt;=INDEX(engine.cfg!$D22:$D29,MIN(MATCH(MAX(engine.cfg!$D22,T64),engine.cfg!$D22:$D29),ROWS(engine.cfg!$D22:$D29)-1)+1),1,(T64-INDEX(engine.cfg!$D22:$D29,MIN(MATCH(MAX(engine.cfg!$D22,T64),engine.cfg!$D22:$D29),ROWS(engine.cfg!$D22:$D29)-1)))/(INDEX(engine.cfg!$D22:$D29,MIN(MATCH(MAX(engine.cfg!$D22,T64),engine.cfg!$D22:$D29),ROWS(engine.cfg!$D22:$D29)-1)+1)-INDEX(engine.cfg!$D22:$D29,MIN(MATCH(MAX(engine.cfg!$D22,T64),engine.cfg!$D22:$D29),ROWS(engine.cfg!$D22:$D29)-1)))))-(INDEX(engine.cfg!$E22:$M29,MIN(MATCH(MAX(engine.cfg!$D22,T64),engine.cfg!$D22:$D29),ROWS(engine.cfg!$D22:$D29)-1),MIN(MATCH(MAX(engine.cfg!$E21,IF(T53&gt;0,1/T53,0)),engine.cfg!$E21:$M21),COLUMNS(engine.cfg!$E21:$M21)-1))+(INDEX(engine.cfg!$E22:$M29,MIN(MATCH(MAX(engine.cfg!$D22,T64),engine.cfg!$D22:$D29),ROWS(engine.cfg!$D22:$D29)-1)+1,MIN(MATCH(MAX(engine.cfg!$E21,IF(T53&gt;0,1/T53,0)),engine.cfg!$E21:$M21),COLUMNS(engine.cfg!$E21:$M21)-1))-INDEX(engine.cfg!$E22:$M29,MIN(MATCH(MAX(engine.cfg!$D22,T64),engine.cfg!$D22:$D29),ROWS(engine.cfg!$D22:$D29)-1),MIN(MATCH(MAX(engine.cfg!$E21,IF(T53&gt;0,1/T53,0)),engine.cfg!$E21:$M21),COLUMNS(engine.cfg!$E21:$M21)-1)))*IF(T64&lt;=INDEX(engine.cfg!$D22:$D29,MIN(MATCH(MAX(engine.cfg!$D22,T64),engine.cfg!$D22:$D29),ROWS(engine.cfg!$D22:$D29)-1)),0,IF(T64&gt;=INDEX(engine.cfg!$D22:$D29,MIN(MATCH(MAX(engine.cfg!$D22,T64),engine.cfg!$D22:$D29),ROWS(engine.cfg!$D22:$D29)-1)+1),1,(T64-INDEX(engine.cfg!$D22:$D29,MIN(MATCH(MAX(engine.cfg!$D22,T64),engine.cfg!$D22:$D29),ROWS(engine.cfg!$D22:$D29)-1)))/(INDEX(engine.cfg!$D22:$D29,MIN(MATCH(MAX(engine.cfg!$D22,T64),engine.cfg!$D22:$D29),ROWS(engine.cfg!$D22:$D29)-1)+1)-INDEX(engine.cfg!$D22:$D29,MIN(MATCH(MAX(engine.cfg!$D22,T64),engine.cfg!$D22:$D29),ROWS(engine.cfg!$D22:$D29)-1)))))))*IF(IF(T53&gt;0,1/T53,0)&lt;=INDEX(engine.cfg!$E21:$M21,MIN(MATCH(MAX(engine.cfg!$E21,IF(T53&gt;0,1/T53,0)),engine.cfg!$E21:$M21),COLUMNS(engine.cfg!$E21:$M21)-1)),0,IF(IF(T53&gt;0,1/T53,0)&gt;=INDEX(engine.cfg!$E21:$M21,MIN(MATCH(MAX(engine.cfg!$E21,IF(T53&gt;0,1/T53,0)),engine.cfg!$E21:$M21),COLUMNS(engine.cfg!$E21:$M21)-1)+1),1,(IF(T53&gt;0,1/T53,0)-INDEX(engine.cfg!$E21:$M21,MIN(MATCH(MAX(engine.cfg!$E21,IF(T53&gt;0,1/T53,0)),engine.cfg!$E21:$M21),COLUMNS(engine.cfg!$E21:$M21)-1)))/(INDEX(engine.cfg!$E21:$M21,MIN(MATCH(MAX(engine.cfg!$E21,IF(T53&gt;0,1/T53,0)),engine.cfg!$E21:$M21),COLUMNS(engine.cfg!$E21:$M21)-1)+1)-INDEX(engine.cfg!$E21:$M21,MIN(MATCH(MAX(engine.cfg!$E21,IF(T53&gt;0,1/T53,0)),engine.cfg!$E21:$M21),COLUMNS(engine.cfg!$E21:$M21)-1))))),"N/A")</f>
        <v>N/A</v>
      </c>
      <c r="U68" s="49" t="str" cm="1">
        <f t="array" ref="U68">IF(AND(U15="OK",engine.cfg!$D7&gt;0.5),INDEX(engine.cfg!$E22:$M29,MIN(MATCH(MAX(engine.cfg!$D22,U64),engine.cfg!$D22:$D29),ROWS(engine.cfg!$D22:$D29)-1),MIN(MATCH(MAX(engine.cfg!$E21,IF(U53&gt;0,1/U53,0)),engine.cfg!$E21:$M21),COLUMNS(engine.cfg!$E21:$M21)-1))+(INDEX(engine.cfg!$E22:$M29,MIN(MATCH(MAX(engine.cfg!$D22,U64),engine.cfg!$D22:$D29),ROWS(engine.cfg!$D22:$D29)-1)+1,MIN(MATCH(MAX(engine.cfg!$E21,IF(U53&gt;0,1/U53,0)),engine.cfg!$E21:$M21),COLUMNS(engine.cfg!$E21:$M21)-1))-INDEX(engine.cfg!$E22:$M29,MIN(MATCH(MAX(engine.cfg!$D22,U64),engine.cfg!$D22:$D29),ROWS(engine.cfg!$D22:$D29)-1),MIN(MATCH(MAX(engine.cfg!$E21,IF(U53&gt;0,1/U53,0)),engine.cfg!$E21:$M21),COLUMNS(engine.cfg!$E21:$M21)-1)))*IF(U64&lt;=INDEX(engine.cfg!$D22:$D29,MIN(MATCH(MAX(engine.cfg!$D22,U64),engine.cfg!$D22:$D29),ROWS(engine.cfg!$D22:$D29)-1)),0,IF(U64&gt;=INDEX(engine.cfg!$D22:$D29,MIN(MATCH(MAX(engine.cfg!$D22,U64),engine.cfg!$D22:$D29),ROWS(engine.cfg!$D22:$D29)-1)+1),1,(U64-INDEX(engine.cfg!$D22:$D29,MIN(MATCH(MAX(engine.cfg!$D22,U64),engine.cfg!$D22:$D29),ROWS(engine.cfg!$D22:$D29)-1)))/(INDEX(engine.cfg!$D22:$D29,MIN(MATCH(MAX(engine.cfg!$D22,U64),engine.cfg!$D22:$D29),ROWS(engine.cfg!$D22:$D29)-1)+1)-INDEX(engine.cfg!$D22:$D29,MIN(MATCH(MAX(engine.cfg!$D22,U64),engine.cfg!$D22:$D29),ROWS(engine.cfg!$D22:$D29)-1)))))+(INDEX(engine.cfg!$E22:$M29,MIN(MATCH(MAX(engine.cfg!$D22,U64),engine.cfg!$D22:$D29),ROWS(engine.cfg!$D22:$D29)-1),MIN(MATCH(MAX(engine.cfg!$E21,IF(U53&gt;0,1/U53,0)),engine.cfg!$E21:$M21),COLUMNS(engine.cfg!$E21:$M21)-1)+1)+(INDEX(engine.cfg!$E22:$M29,MIN(MATCH(MAX(engine.cfg!$D22,U64),engine.cfg!$D22:$D29),ROWS(engine.cfg!$D22:$D29)-1)+1,MIN(MATCH(MAX(engine.cfg!$E21,IF(U53&gt;0,1/U53,0)),engine.cfg!$E21:$M21),COLUMNS(engine.cfg!$E21:$M21)-1)+1)-INDEX(engine.cfg!$E22:$M29,MIN(MATCH(MAX(engine.cfg!$D22,U64),engine.cfg!$D22:$D29),ROWS(engine.cfg!$D22:$D29)-1),MIN(MATCH(MAX(engine.cfg!$E21,IF(U53&gt;0,1/U53,0)),engine.cfg!$E21:$M21),COLUMNS(engine.cfg!$E21:$M21)-1)+1))*IF(U64&lt;=INDEX(engine.cfg!$D22:$D29,MIN(MATCH(MAX(engine.cfg!$D22,U64),engine.cfg!$D22:$D29),ROWS(engine.cfg!$D22:$D29)-1)),0,IF(U64&gt;=INDEX(engine.cfg!$D22:$D29,MIN(MATCH(MAX(engine.cfg!$D22,U64),engine.cfg!$D22:$D29),ROWS(engine.cfg!$D22:$D29)-1)+1),1,(U64-INDEX(engine.cfg!$D22:$D29,MIN(MATCH(MAX(engine.cfg!$D22,U64),engine.cfg!$D22:$D29),ROWS(engine.cfg!$D22:$D29)-1)))/(INDEX(engine.cfg!$D22:$D29,MIN(MATCH(MAX(engine.cfg!$D22,U64),engine.cfg!$D22:$D29),ROWS(engine.cfg!$D22:$D29)-1)+1)-INDEX(engine.cfg!$D22:$D29,MIN(MATCH(MAX(engine.cfg!$D22,U64),engine.cfg!$D22:$D29),ROWS(engine.cfg!$D22:$D29)-1)))))-(INDEX(engine.cfg!$E22:$M29,MIN(MATCH(MAX(engine.cfg!$D22,U64),engine.cfg!$D22:$D29),ROWS(engine.cfg!$D22:$D29)-1),MIN(MATCH(MAX(engine.cfg!$E21,IF(U53&gt;0,1/U53,0)),engine.cfg!$E21:$M21),COLUMNS(engine.cfg!$E21:$M21)-1))+(INDEX(engine.cfg!$E22:$M29,MIN(MATCH(MAX(engine.cfg!$D22,U64),engine.cfg!$D22:$D29),ROWS(engine.cfg!$D22:$D29)-1)+1,MIN(MATCH(MAX(engine.cfg!$E21,IF(U53&gt;0,1/U53,0)),engine.cfg!$E21:$M21),COLUMNS(engine.cfg!$E21:$M21)-1))-INDEX(engine.cfg!$E22:$M29,MIN(MATCH(MAX(engine.cfg!$D22,U64),engine.cfg!$D22:$D29),ROWS(engine.cfg!$D22:$D29)-1),MIN(MATCH(MAX(engine.cfg!$E21,IF(U53&gt;0,1/U53,0)),engine.cfg!$E21:$M21),COLUMNS(engine.cfg!$E21:$M21)-1)))*IF(U64&lt;=INDEX(engine.cfg!$D22:$D29,MIN(MATCH(MAX(engine.cfg!$D22,U64),engine.cfg!$D22:$D29),ROWS(engine.cfg!$D22:$D29)-1)),0,IF(U64&gt;=INDEX(engine.cfg!$D22:$D29,MIN(MATCH(MAX(engine.cfg!$D22,U64),engine.cfg!$D22:$D29),ROWS(engine.cfg!$D22:$D29)-1)+1),1,(U64-INDEX(engine.cfg!$D22:$D29,MIN(MATCH(MAX(engine.cfg!$D22,U64),engine.cfg!$D22:$D29),ROWS(engine.cfg!$D22:$D29)-1)))/(INDEX(engine.cfg!$D22:$D29,MIN(MATCH(MAX(engine.cfg!$D22,U64),engine.cfg!$D22:$D29),ROWS(engine.cfg!$D22:$D29)-1)+1)-INDEX(engine.cfg!$D22:$D29,MIN(MATCH(MAX(engine.cfg!$D22,U64),engine.cfg!$D22:$D29),ROWS(engine.cfg!$D22:$D29)-1)))))))*IF(IF(U53&gt;0,1/U53,0)&lt;=INDEX(engine.cfg!$E21:$M21,MIN(MATCH(MAX(engine.cfg!$E21,IF(U53&gt;0,1/U53,0)),engine.cfg!$E21:$M21),COLUMNS(engine.cfg!$E21:$M21)-1)),0,IF(IF(U53&gt;0,1/U53,0)&gt;=INDEX(engine.cfg!$E21:$M21,MIN(MATCH(MAX(engine.cfg!$E21,IF(U53&gt;0,1/U53,0)),engine.cfg!$E21:$M21),COLUMNS(engine.cfg!$E21:$M21)-1)+1),1,(IF(U53&gt;0,1/U53,0)-INDEX(engine.cfg!$E21:$M21,MIN(MATCH(MAX(engine.cfg!$E21,IF(U53&gt;0,1/U53,0)),engine.cfg!$E21:$M21),COLUMNS(engine.cfg!$E21:$M21)-1)))/(INDEX(engine.cfg!$E21:$M21,MIN(MATCH(MAX(engine.cfg!$E21,IF(U53&gt;0,1/U53,0)),engine.cfg!$E21:$M21),COLUMNS(engine.cfg!$E21:$M21)-1)+1)-INDEX(engine.cfg!$E21:$M21,MIN(MATCH(MAX(engine.cfg!$E21,IF(U53&gt;0,1/U53,0)),engine.cfg!$E21:$M21),COLUMNS(engine.cfg!$E21:$M21)-1))))),"N/A")</f>
        <v>N/A</v>
      </c>
      <c r="V68" s="49" t="str" cm="1">
        <f t="array" ref="V68">IF(AND(V15="OK",engine.cfg!$D7&gt;0.5),INDEX(engine.cfg!$E22:$M29,MIN(MATCH(MAX(engine.cfg!$D22,V64),engine.cfg!$D22:$D29),ROWS(engine.cfg!$D22:$D29)-1),MIN(MATCH(MAX(engine.cfg!$E21,IF(V53&gt;0,1/V53,0)),engine.cfg!$E21:$M21),COLUMNS(engine.cfg!$E21:$M21)-1))+(INDEX(engine.cfg!$E22:$M29,MIN(MATCH(MAX(engine.cfg!$D22,V64),engine.cfg!$D22:$D29),ROWS(engine.cfg!$D22:$D29)-1)+1,MIN(MATCH(MAX(engine.cfg!$E21,IF(V53&gt;0,1/V53,0)),engine.cfg!$E21:$M21),COLUMNS(engine.cfg!$E21:$M21)-1))-INDEX(engine.cfg!$E22:$M29,MIN(MATCH(MAX(engine.cfg!$D22,V64),engine.cfg!$D22:$D29),ROWS(engine.cfg!$D22:$D29)-1),MIN(MATCH(MAX(engine.cfg!$E21,IF(V53&gt;0,1/V53,0)),engine.cfg!$E21:$M21),COLUMNS(engine.cfg!$E21:$M21)-1)))*IF(V64&lt;=INDEX(engine.cfg!$D22:$D29,MIN(MATCH(MAX(engine.cfg!$D22,V64),engine.cfg!$D22:$D29),ROWS(engine.cfg!$D22:$D29)-1)),0,IF(V64&gt;=INDEX(engine.cfg!$D22:$D29,MIN(MATCH(MAX(engine.cfg!$D22,V64),engine.cfg!$D22:$D29),ROWS(engine.cfg!$D22:$D29)-1)+1),1,(V64-INDEX(engine.cfg!$D22:$D29,MIN(MATCH(MAX(engine.cfg!$D22,V64),engine.cfg!$D22:$D29),ROWS(engine.cfg!$D22:$D29)-1)))/(INDEX(engine.cfg!$D22:$D29,MIN(MATCH(MAX(engine.cfg!$D22,V64),engine.cfg!$D22:$D29),ROWS(engine.cfg!$D22:$D29)-1)+1)-INDEX(engine.cfg!$D22:$D29,MIN(MATCH(MAX(engine.cfg!$D22,V64),engine.cfg!$D22:$D29),ROWS(engine.cfg!$D22:$D29)-1)))))+(INDEX(engine.cfg!$E22:$M29,MIN(MATCH(MAX(engine.cfg!$D22,V64),engine.cfg!$D22:$D29),ROWS(engine.cfg!$D22:$D29)-1),MIN(MATCH(MAX(engine.cfg!$E21,IF(V53&gt;0,1/V53,0)),engine.cfg!$E21:$M21),COLUMNS(engine.cfg!$E21:$M21)-1)+1)+(INDEX(engine.cfg!$E22:$M29,MIN(MATCH(MAX(engine.cfg!$D22,V64),engine.cfg!$D22:$D29),ROWS(engine.cfg!$D22:$D29)-1)+1,MIN(MATCH(MAX(engine.cfg!$E21,IF(V53&gt;0,1/V53,0)),engine.cfg!$E21:$M21),COLUMNS(engine.cfg!$E21:$M21)-1)+1)-INDEX(engine.cfg!$E22:$M29,MIN(MATCH(MAX(engine.cfg!$D22,V64),engine.cfg!$D22:$D29),ROWS(engine.cfg!$D22:$D29)-1),MIN(MATCH(MAX(engine.cfg!$E21,IF(V53&gt;0,1/V53,0)),engine.cfg!$E21:$M21),COLUMNS(engine.cfg!$E21:$M21)-1)+1))*IF(V64&lt;=INDEX(engine.cfg!$D22:$D29,MIN(MATCH(MAX(engine.cfg!$D22,V64),engine.cfg!$D22:$D29),ROWS(engine.cfg!$D22:$D29)-1)),0,IF(V64&gt;=INDEX(engine.cfg!$D22:$D29,MIN(MATCH(MAX(engine.cfg!$D22,V64),engine.cfg!$D22:$D29),ROWS(engine.cfg!$D22:$D29)-1)+1),1,(V64-INDEX(engine.cfg!$D22:$D29,MIN(MATCH(MAX(engine.cfg!$D22,V64),engine.cfg!$D22:$D29),ROWS(engine.cfg!$D22:$D29)-1)))/(INDEX(engine.cfg!$D22:$D29,MIN(MATCH(MAX(engine.cfg!$D22,V64),engine.cfg!$D22:$D29),ROWS(engine.cfg!$D22:$D29)-1)+1)-INDEX(engine.cfg!$D22:$D29,MIN(MATCH(MAX(engine.cfg!$D22,V64),engine.cfg!$D22:$D29),ROWS(engine.cfg!$D22:$D29)-1)))))-(INDEX(engine.cfg!$E22:$M29,MIN(MATCH(MAX(engine.cfg!$D22,V64),engine.cfg!$D22:$D29),ROWS(engine.cfg!$D22:$D29)-1),MIN(MATCH(MAX(engine.cfg!$E21,IF(V53&gt;0,1/V53,0)),engine.cfg!$E21:$M21),COLUMNS(engine.cfg!$E21:$M21)-1))+(INDEX(engine.cfg!$E22:$M29,MIN(MATCH(MAX(engine.cfg!$D22,V64),engine.cfg!$D22:$D29),ROWS(engine.cfg!$D22:$D29)-1)+1,MIN(MATCH(MAX(engine.cfg!$E21,IF(V53&gt;0,1/V53,0)),engine.cfg!$E21:$M21),COLUMNS(engine.cfg!$E21:$M21)-1))-INDEX(engine.cfg!$E22:$M29,MIN(MATCH(MAX(engine.cfg!$D22,V64),engine.cfg!$D22:$D29),ROWS(engine.cfg!$D22:$D29)-1),MIN(MATCH(MAX(engine.cfg!$E21,IF(V53&gt;0,1/V53,0)),engine.cfg!$E21:$M21),COLUMNS(engine.cfg!$E21:$M21)-1)))*IF(V64&lt;=INDEX(engine.cfg!$D22:$D29,MIN(MATCH(MAX(engine.cfg!$D22,V64),engine.cfg!$D22:$D29),ROWS(engine.cfg!$D22:$D29)-1)),0,IF(V64&gt;=INDEX(engine.cfg!$D22:$D29,MIN(MATCH(MAX(engine.cfg!$D22,V64),engine.cfg!$D22:$D29),ROWS(engine.cfg!$D22:$D29)-1)+1),1,(V64-INDEX(engine.cfg!$D22:$D29,MIN(MATCH(MAX(engine.cfg!$D22,V64),engine.cfg!$D22:$D29),ROWS(engine.cfg!$D22:$D29)-1)))/(INDEX(engine.cfg!$D22:$D29,MIN(MATCH(MAX(engine.cfg!$D22,V64),engine.cfg!$D22:$D29),ROWS(engine.cfg!$D22:$D29)-1)+1)-INDEX(engine.cfg!$D22:$D29,MIN(MATCH(MAX(engine.cfg!$D22,V64),engine.cfg!$D22:$D29),ROWS(engine.cfg!$D22:$D29)-1)))))))*IF(IF(V53&gt;0,1/V53,0)&lt;=INDEX(engine.cfg!$E21:$M21,MIN(MATCH(MAX(engine.cfg!$E21,IF(V53&gt;0,1/V53,0)),engine.cfg!$E21:$M21),COLUMNS(engine.cfg!$E21:$M21)-1)),0,IF(IF(V53&gt;0,1/V53,0)&gt;=INDEX(engine.cfg!$E21:$M21,MIN(MATCH(MAX(engine.cfg!$E21,IF(V53&gt;0,1/V53,0)),engine.cfg!$E21:$M21),COLUMNS(engine.cfg!$E21:$M21)-1)+1),1,(IF(V53&gt;0,1/V53,0)-INDEX(engine.cfg!$E21:$M21,MIN(MATCH(MAX(engine.cfg!$E21,IF(V53&gt;0,1/V53,0)),engine.cfg!$E21:$M21),COLUMNS(engine.cfg!$E21:$M21)-1)))/(INDEX(engine.cfg!$E21:$M21,MIN(MATCH(MAX(engine.cfg!$E21,IF(V53&gt;0,1/V53,0)),engine.cfg!$E21:$M21),COLUMNS(engine.cfg!$E21:$M21)-1)+1)-INDEX(engine.cfg!$E21:$M21,MIN(MATCH(MAX(engine.cfg!$E21,IF(V53&gt;0,1/V53,0)),engine.cfg!$E21:$M21),COLUMNS(engine.cfg!$E21:$M21)-1))))),"N/A")</f>
        <v>N/A</v>
      </c>
      <c r="W68" s="49" t="str" cm="1">
        <f t="array" ref="W68">IF(AND(W15="OK",engine.cfg!$D7&gt;0.5),INDEX(engine.cfg!$E22:$M29,MIN(MATCH(MAX(engine.cfg!$D22,W64),engine.cfg!$D22:$D29),ROWS(engine.cfg!$D22:$D29)-1),MIN(MATCH(MAX(engine.cfg!$E21,IF(W53&gt;0,1/W53,0)),engine.cfg!$E21:$M21),COLUMNS(engine.cfg!$E21:$M21)-1))+(INDEX(engine.cfg!$E22:$M29,MIN(MATCH(MAX(engine.cfg!$D22,W64),engine.cfg!$D22:$D29),ROWS(engine.cfg!$D22:$D29)-1)+1,MIN(MATCH(MAX(engine.cfg!$E21,IF(W53&gt;0,1/W53,0)),engine.cfg!$E21:$M21),COLUMNS(engine.cfg!$E21:$M21)-1))-INDEX(engine.cfg!$E22:$M29,MIN(MATCH(MAX(engine.cfg!$D22,W64),engine.cfg!$D22:$D29),ROWS(engine.cfg!$D22:$D29)-1),MIN(MATCH(MAX(engine.cfg!$E21,IF(W53&gt;0,1/W53,0)),engine.cfg!$E21:$M21),COLUMNS(engine.cfg!$E21:$M21)-1)))*IF(W64&lt;=INDEX(engine.cfg!$D22:$D29,MIN(MATCH(MAX(engine.cfg!$D22,W64),engine.cfg!$D22:$D29),ROWS(engine.cfg!$D22:$D29)-1)),0,IF(W64&gt;=INDEX(engine.cfg!$D22:$D29,MIN(MATCH(MAX(engine.cfg!$D22,W64),engine.cfg!$D22:$D29),ROWS(engine.cfg!$D22:$D29)-1)+1),1,(W64-INDEX(engine.cfg!$D22:$D29,MIN(MATCH(MAX(engine.cfg!$D22,W64),engine.cfg!$D22:$D29),ROWS(engine.cfg!$D22:$D29)-1)))/(INDEX(engine.cfg!$D22:$D29,MIN(MATCH(MAX(engine.cfg!$D22,W64),engine.cfg!$D22:$D29),ROWS(engine.cfg!$D22:$D29)-1)+1)-INDEX(engine.cfg!$D22:$D29,MIN(MATCH(MAX(engine.cfg!$D22,W64),engine.cfg!$D22:$D29),ROWS(engine.cfg!$D22:$D29)-1)))))+(INDEX(engine.cfg!$E22:$M29,MIN(MATCH(MAX(engine.cfg!$D22,W64),engine.cfg!$D22:$D29),ROWS(engine.cfg!$D22:$D29)-1),MIN(MATCH(MAX(engine.cfg!$E21,IF(W53&gt;0,1/W53,0)),engine.cfg!$E21:$M21),COLUMNS(engine.cfg!$E21:$M21)-1)+1)+(INDEX(engine.cfg!$E22:$M29,MIN(MATCH(MAX(engine.cfg!$D22,W64),engine.cfg!$D22:$D29),ROWS(engine.cfg!$D22:$D29)-1)+1,MIN(MATCH(MAX(engine.cfg!$E21,IF(W53&gt;0,1/W53,0)),engine.cfg!$E21:$M21),COLUMNS(engine.cfg!$E21:$M21)-1)+1)-INDEX(engine.cfg!$E22:$M29,MIN(MATCH(MAX(engine.cfg!$D22,W64),engine.cfg!$D22:$D29),ROWS(engine.cfg!$D22:$D29)-1),MIN(MATCH(MAX(engine.cfg!$E21,IF(W53&gt;0,1/W53,0)),engine.cfg!$E21:$M21),COLUMNS(engine.cfg!$E21:$M21)-1)+1))*IF(W64&lt;=INDEX(engine.cfg!$D22:$D29,MIN(MATCH(MAX(engine.cfg!$D22,W64),engine.cfg!$D22:$D29),ROWS(engine.cfg!$D22:$D29)-1)),0,IF(W64&gt;=INDEX(engine.cfg!$D22:$D29,MIN(MATCH(MAX(engine.cfg!$D22,W64),engine.cfg!$D22:$D29),ROWS(engine.cfg!$D22:$D29)-1)+1),1,(W64-INDEX(engine.cfg!$D22:$D29,MIN(MATCH(MAX(engine.cfg!$D22,W64),engine.cfg!$D22:$D29),ROWS(engine.cfg!$D22:$D29)-1)))/(INDEX(engine.cfg!$D22:$D29,MIN(MATCH(MAX(engine.cfg!$D22,W64),engine.cfg!$D22:$D29),ROWS(engine.cfg!$D22:$D29)-1)+1)-INDEX(engine.cfg!$D22:$D29,MIN(MATCH(MAX(engine.cfg!$D22,W64),engine.cfg!$D22:$D29),ROWS(engine.cfg!$D22:$D29)-1)))))-(INDEX(engine.cfg!$E22:$M29,MIN(MATCH(MAX(engine.cfg!$D22,W64),engine.cfg!$D22:$D29),ROWS(engine.cfg!$D22:$D29)-1),MIN(MATCH(MAX(engine.cfg!$E21,IF(W53&gt;0,1/W53,0)),engine.cfg!$E21:$M21),COLUMNS(engine.cfg!$E21:$M21)-1))+(INDEX(engine.cfg!$E22:$M29,MIN(MATCH(MAX(engine.cfg!$D22,W64),engine.cfg!$D22:$D29),ROWS(engine.cfg!$D22:$D29)-1)+1,MIN(MATCH(MAX(engine.cfg!$E21,IF(W53&gt;0,1/W53,0)),engine.cfg!$E21:$M21),COLUMNS(engine.cfg!$E21:$M21)-1))-INDEX(engine.cfg!$E22:$M29,MIN(MATCH(MAX(engine.cfg!$D22,W64),engine.cfg!$D22:$D29),ROWS(engine.cfg!$D22:$D29)-1),MIN(MATCH(MAX(engine.cfg!$E21,IF(W53&gt;0,1/W53,0)),engine.cfg!$E21:$M21),COLUMNS(engine.cfg!$E21:$M21)-1)))*IF(W64&lt;=INDEX(engine.cfg!$D22:$D29,MIN(MATCH(MAX(engine.cfg!$D22,W64),engine.cfg!$D22:$D29),ROWS(engine.cfg!$D22:$D29)-1)),0,IF(W64&gt;=INDEX(engine.cfg!$D22:$D29,MIN(MATCH(MAX(engine.cfg!$D22,W64),engine.cfg!$D22:$D29),ROWS(engine.cfg!$D22:$D29)-1)+1),1,(W64-INDEX(engine.cfg!$D22:$D29,MIN(MATCH(MAX(engine.cfg!$D22,W64),engine.cfg!$D22:$D29),ROWS(engine.cfg!$D22:$D29)-1)))/(INDEX(engine.cfg!$D22:$D29,MIN(MATCH(MAX(engine.cfg!$D22,W64),engine.cfg!$D22:$D29),ROWS(engine.cfg!$D22:$D29)-1)+1)-INDEX(engine.cfg!$D22:$D29,MIN(MATCH(MAX(engine.cfg!$D22,W64),engine.cfg!$D22:$D29),ROWS(engine.cfg!$D22:$D29)-1)))))))*IF(IF(W53&gt;0,1/W53,0)&lt;=INDEX(engine.cfg!$E21:$M21,MIN(MATCH(MAX(engine.cfg!$E21,IF(W53&gt;0,1/W53,0)),engine.cfg!$E21:$M21),COLUMNS(engine.cfg!$E21:$M21)-1)),0,IF(IF(W53&gt;0,1/W53,0)&gt;=INDEX(engine.cfg!$E21:$M21,MIN(MATCH(MAX(engine.cfg!$E21,IF(W53&gt;0,1/W53,0)),engine.cfg!$E21:$M21),COLUMNS(engine.cfg!$E21:$M21)-1)+1),1,(IF(W53&gt;0,1/W53,0)-INDEX(engine.cfg!$E21:$M21,MIN(MATCH(MAX(engine.cfg!$E21,IF(W53&gt;0,1/W53,0)),engine.cfg!$E21:$M21),COLUMNS(engine.cfg!$E21:$M21)-1)))/(INDEX(engine.cfg!$E21:$M21,MIN(MATCH(MAX(engine.cfg!$E21,IF(W53&gt;0,1/W53,0)),engine.cfg!$E21:$M21),COLUMNS(engine.cfg!$E21:$M21)-1)+1)-INDEX(engine.cfg!$E21:$M21,MIN(MATCH(MAX(engine.cfg!$E21,IF(W53&gt;0,1/W53,0)),engine.cfg!$E21:$M21),COLUMNS(engine.cfg!$E21:$M21)-1))))),"N/A")</f>
        <v>N/A</v>
      </c>
    </row>
    <row r="69" spans="1:23" ht="15" customHeight="1" x14ac:dyDescent="0.25">
      <c r="A69" s="42" t="s">
        <v>262</v>
      </c>
      <c r="B69" s="56" t="s">
        <v>35</v>
      </c>
      <c r="C69" s="49">
        <f>IF(C15="OK",IF(engine.cfg!$D7&gt;0.5,IF(AND(engine.cfg!$D10&lt;&gt;engine.cfg!$D21,C67&lt;&gt;C68),C67+(C68-C67)*(C57-engine.cfg!$D10)/(engine.cfg!$D21-engine.cfg!$D10),C57),$C66+(Constants!$P9-$C66)*C64),"N/A")</f>
        <v>83.9</v>
      </c>
      <c r="D69" s="49">
        <f>IF(D15="OK",IF(engine.cfg!$D7&gt;0.5,IF(AND(engine.cfg!$D10&lt;&gt;engine.cfg!$D21,D67&lt;&gt;D68),D67+(D68-D67)*(D57-engine.cfg!$D10)/(engine.cfg!$D21-engine.cfg!$D10),D57),$C66+(Constants!$P9-$C66)*D64),"N/A")</f>
        <v>83.9</v>
      </c>
      <c r="E69" s="49">
        <f>IF(E15="OK",IF(engine.cfg!$D7&gt;0.5,IF(AND(engine.cfg!$D10&lt;&gt;engine.cfg!$D21,E67&lt;&gt;E68),E67+(E68-E67)*(E57-engine.cfg!$D10)/(engine.cfg!$D21-engine.cfg!$D10),E57),$C66+(Constants!$P9-$C66)*E64),"N/A")</f>
        <v>83.9</v>
      </c>
      <c r="F69" s="49">
        <f>IF(F15="OK",IF(engine.cfg!$D7&gt;0.5,IF(AND(engine.cfg!$D10&lt;&gt;engine.cfg!$D21,F67&lt;&gt;F68),F67+(F68-F67)*(F57-engine.cfg!$D10)/(engine.cfg!$D21-engine.cfg!$D10),F57),$C66+(Constants!$P9-$C66)*F64),"N/A")</f>
        <v>83.9</v>
      </c>
      <c r="G69" s="49">
        <f>IF(G15="OK",IF(engine.cfg!$D7&gt;0.5,IF(AND(engine.cfg!$D10&lt;&gt;engine.cfg!$D21,G67&lt;&gt;G68),G67+(G68-G67)*(G57-engine.cfg!$D10)/(engine.cfg!$D21-engine.cfg!$D10),G57),$C66+(Constants!$P9-$C66)*G64),"N/A")</f>
        <v>83.9</v>
      </c>
      <c r="H69" s="49">
        <f>IF(H15="OK",IF(engine.cfg!$D7&gt;0.5,IF(AND(engine.cfg!$D10&lt;&gt;engine.cfg!$D21,H67&lt;&gt;H68),H67+(H68-H67)*(H57-engine.cfg!$D10)/(engine.cfg!$D21-engine.cfg!$D10),H57),$C66+(Constants!$P9-$C66)*H64),"N/A")</f>
        <v>83.9</v>
      </c>
      <c r="I69" s="49">
        <f>IF(I15="OK",IF(engine.cfg!$D7&gt;0.5,IF(AND(engine.cfg!$D10&lt;&gt;engine.cfg!$D21,I67&lt;&gt;I68),I67+(I68-I67)*(I57-engine.cfg!$D10)/(engine.cfg!$D21-engine.cfg!$D10),I57),$C66+(Constants!$P9-$C66)*I64),"N/A")</f>
        <v>83.9</v>
      </c>
      <c r="J69" s="49">
        <f>IF(J15="OK",IF(engine.cfg!$D7&gt;0.5,IF(AND(engine.cfg!$D10&lt;&gt;engine.cfg!$D21,J67&lt;&gt;J68),J67+(J68-J67)*(J57-engine.cfg!$D10)/(engine.cfg!$D21-engine.cfg!$D10),J57),$C66+(Constants!$P9-$C66)*J64),"N/A")</f>
        <v>83.9</v>
      </c>
      <c r="K69" s="49">
        <f>IF(K15="OK",IF(engine.cfg!$D7&gt;0.5,IF(AND(engine.cfg!$D10&lt;&gt;engine.cfg!$D21,K67&lt;&gt;K68),K67+(K68-K67)*(K57-engine.cfg!$D10)/(engine.cfg!$D21-engine.cfg!$D10),K57),$C66+(Constants!$P9-$C66)*K64),"N/A")</f>
        <v>83.9</v>
      </c>
      <c r="L69" s="49">
        <f>IF(L15="OK",IF(engine.cfg!$D7&gt;0.5,IF(AND(engine.cfg!$D10&lt;&gt;engine.cfg!$D21,L67&lt;&gt;L68),L67+(L68-L67)*(L57-engine.cfg!$D10)/(engine.cfg!$D21-engine.cfg!$D10),L57),$C66+(Constants!$P9-$C66)*L64),"N/A")</f>
        <v>100</v>
      </c>
      <c r="M69" s="49">
        <f>IF(M15="OK",IF(engine.cfg!$D7&gt;0.5,IF(AND(engine.cfg!$D10&lt;&gt;engine.cfg!$D21,M67&lt;&gt;M68),M67+(M68-M67)*(M57-engine.cfg!$D10)/(engine.cfg!$D21-engine.cfg!$D10),M57),$C66+(Constants!$P9-$C66)*M64),"N/A")</f>
        <v>100</v>
      </c>
      <c r="N69" s="49">
        <f>IF(N15="OK",IF(engine.cfg!$D7&gt;0.5,IF(AND(engine.cfg!$D10&lt;&gt;engine.cfg!$D21,N67&lt;&gt;N68),N67+(N68-N67)*(N57-engine.cfg!$D10)/(engine.cfg!$D21-engine.cfg!$D10),N57),$C66+(Constants!$P9-$C66)*N64),"N/A")</f>
        <v>100</v>
      </c>
      <c r="O69" s="49">
        <f>IF(O15="OK",IF(engine.cfg!$D7&gt;0.5,IF(AND(engine.cfg!$D10&lt;&gt;engine.cfg!$D21,O67&lt;&gt;O68),O67+(O68-O67)*(O57-engine.cfg!$D10)/(engine.cfg!$D21-engine.cfg!$D10),O57),$C66+(Constants!$P9-$C66)*O64),"N/A")</f>
        <v>100</v>
      </c>
      <c r="P69" s="49">
        <f>IF(P15="OK",IF(engine.cfg!$D7&gt;0.5,IF(AND(engine.cfg!$D10&lt;&gt;engine.cfg!$D21,P67&lt;&gt;P68),P67+(P68-P67)*(P57-engine.cfg!$D10)/(engine.cfg!$D21-engine.cfg!$D10),P57),$C66+(Constants!$P9-$C66)*P64),"N/A")</f>
        <v>100</v>
      </c>
      <c r="Q69" s="49">
        <f>IF(Q15="OK",IF(engine.cfg!$D7&gt;0.5,IF(AND(engine.cfg!$D10&lt;&gt;engine.cfg!$D21,Q67&lt;&gt;Q68),Q67+(Q68-Q67)*(Q57-engine.cfg!$D10)/(engine.cfg!$D21-engine.cfg!$D10),Q57),$C66+(Constants!$P9-$C66)*Q64),"N/A")</f>
        <v>100</v>
      </c>
      <c r="R69" s="49">
        <f>IF(R15="OK",IF(engine.cfg!$D7&gt;0.5,IF(AND(engine.cfg!$D10&lt;&gt;engine.cfg!$D21,R67&lt;&gt;R68),R67+(R68-R67)*(R57-engine.cfg!$D10)/(engine.cfg!$D21-engine.cfg!$D10),R57),$C66+(Constants!$P9-$C66)*R64),"N/A")</f>
        <v>100</v>
      </c>
      <c r="S69" s="49">
        <f>IF(S15="OK",IF(engine.cfg!$D7&gt;0.5,IF(AND(engine.cfg!$D10&lt;&gt;engine.cfg!$D21,S67&lt;&gt;S68),S67+(S68-S67)*(S57-engine.cfg!$D10)/(engine.cfg!$D21-engine.cfg!$D10),S57),$C66+(Constants!$P9-$C66)*S64),"N/A")</f>
        <v>100</v>
      </c>
      <c r="T69" s="49">
        <f>IF(T15="OK",IF(engine.cfg!$D7&gt;0.5,IF(AND(engine.cfg!$D10&lt;&gt;engine.cfg!$D21,T67&lt;&gt;T68),T67+(T68-T67)*(T57-engine.cfg!$D10)/(engine.cfg!$D21-engine.cfg!$D10),T57),$C66+(Constants!$P9-$C66)*T64),"N/A")</f>
        <v>100</v>
      </c>
      <c r="U69" s="49">
        <f>IF(U15="OK",IF(engine.cfg!$D7&gt;0.5,IF(AND(engine.cfg!$D10&lt;&gt;engine.cfg!$D21,U67&lt;&gt;U68),U67+(U68-U67)*(U57-engine.cfg!$D10)/(engine.cfg!$D21-engine.cfg!$D10),U57),$C66+(Constants!$P9-$C66)*U64),"N/A")</f>
        <v>100</v>
      </c>
      <c r="V69" s="49">
        <f>IF(V15="OK",IF(engine.cfg!$D7&gt;0.5,IF(AND(engine.cfg!$D10&lt;&gt;engine.cfg!$D21,V67&lt;&gt;V68),V67+(V68-V67)*(V57-engine.cfg!$D10)/(engine.cfg!$D21-engine.cfg!$D10),V57),$C66+(Constants!$P9-$C66)*V64),"N/A")</f>
        <v>100</v>
      </c>
      <c r="W69" s="49">
        <f>IF(W15="OK",IF(engine.cfg!$D7&gt;0.5,IF(AND(engine.cfg!$D10&lt;&gt;engine.cfg!$D21,W67&lt;&gt;W68),W67+(W68-W67)*(W57-engine.cfg!$D10)/(engine.cfg!$D21-engine.cfg!$D10),W57),$C66+(Constants!$P9-$C66)*W64),"N/A")</f>
        <v>100</v>
      </c>
    </row>
    <row r="70" spans="1:23" ht="15" customHeight="1" x14ac:dyDescent="0.25">
      <c r="A70" s="212" t="s">
        <v>263</v>
      </c>
      <c r="B70" s="21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</row>
    <row r="71" spans="1:23" ht="15" customHeight="1" x14ac:dyDescent="0.25">
      <c r="A71" s="42" t="str">
        <f>_xlfn.CONCAT("N error (for current settings: Commanded N - ",IF(engine.cfg!$D7&gt;0.5,"Corrected N2","N1"),")")</f>
        <v>N error (for current settings: Commanded N - N1)</v>
      </c>
      <c r="B71" s="56" t="s">
        <v>35</v>
      </c>
      <c r="C71" s="49">
        <f>IF(C15="OK",C69-IF(engine.cfg!$D7&gt;0.5,C80,C89),"N/A")</f>
        <v>1.4210854715202004E-14</v>
      </c>
      <c r="D71" s="49">
        <f>IF(D15="OK",D69-IF(engine.cfg!$D7&gt;0.5,D80,D89),"N/A")</f>
        <v>0</v>
      </c>
      <c r="E71" s="49">
        <f>IF(E15="OK",E69-IF(engine.cfg!$D7&gt;0.5,E80,E89),"N/A")</f>
        <v>-1.4210854715202004E-14</v>
      </c>
      <c r="F71" s="49">
        <f>IF(F15="OK",F69-IF(engine.cfg!$D7&gt;0.5,F80,F89),"N/A")</f>
        <v>7.1054273576010019E-14</v>
      </c>
      <c r="G71" s="49">
        <f>IF(G15="OK",G69-IF(engine.cfg!$D7&gt;0.5,G80,G89),"N/A")</f>
        <v>2.8421709430404007E-14</v>
      </c>
      <c r="H71" s="49">
        <f>IF(H15="OK",H69-IF(engine.cfg!$D7&gt;0.5,H80,H89),"N/A")</f>
        <v>1.4210854715202004E-14</v>
      </c>
      <c r="I71" s="49">
        <f>IF(I15="OK",I69-IF(engine.cfg!$D7&gt;0.5,I80,I89),"N/A")</f>
        <v>8.5265128291212022E-14</v>
      </c>
      <c r="J71" s="49">
        <f>IF(J15="OK",J69-IF(engine.cfg!$D7&gt;0.5,J80,J89),"N/A")</f>
        <v>2.8421709430404007E-14</v>
      </c>
      <c r="K71" s="49">
        <f>IF(K15="OK",K69-IF(engine.cfg!$D7&gt;0.5,K80,K89),"N/A")</f>
        <v>1.4210854715202004E-14</v>
      </c>
      <c r="L71" s="49">
        <f>IF(L15="OK",L69-IF(engine.cfg!$D7&gt;0.5,L80,L89),"N/A")</f>
        <v>1.526882083286381</v>
      </c>
      <c r="M71" s="49">
        <f>IF(M15="OK",M69-IF(engine.cfg!$D7&gt;0.5,M80,M89),"N/A")</f>
        <v>0.7753356398940241</v>
      </c>
      <c r="N71" s="49">
        <f>IF(N15="OK",N69-IF(engine.cfg!$D7&gt;0.5,N80,N89),"N/A")</f>
        <v>1.4210854715202004E-14</v>
      </c>
      <c r="O71" s="49">
        <f>IF(O15="OK",O69-IF(engine.cfg!$D7&gt;0.5,O80,O89),"N/A")</f>
        <v>1.4210854715202004E-14</v>
      </c>
      <c r="P71" s="49">
        <f>IF(P15="OK",P69-IF(engine.cfg!$D7&gt;0.5,P80,P89),"N/A")</f>
        <v>-9.9475983006414026E-14</v>
      </c>
      <c r="Q71" s="49">
        <f>IF(Q15="OK",Q69-IF(engine.cfg!$D7&gt;0.5,Q80,Q89),"N/A")</f>
        <v>-4.2632564145606011E-14</v>
      </c>
      <c r="R71" s="49">
        <f>IF(R15="OK",R69-IF(engine.cfg!$D7&gt;0.5,R80,R89),"N/A")</f>
        <v>9.9475983006414026E-14</v>
      </c>
      <c r="S71" s="49">
        <f>IF(S15="OK",S69-IF(engine.cfg!$D7&gt;0.5,S80,S89),"N/A")</f>
        <v>-2.8421709430404007E-14</v>
      </c>
      <c r="T71" s="49">
        <f>IF(T15="OK",T69-IF(engine.cfg!$D7&gt;0.5,T80,T89),"N/A")</f>
        <v>1.4210854715202004E-14</v>
      </c>
      <c r="U71" s="49">
        <f>IF(U15="OK",U69-IF(engine.cfg!$D7&gt;0.5,U80,U89),"N/A")</f>
        <v>-1.4210854715202004E-14</v>
      </c>
      <c r="V71" s="49">
        <f>IF(V15="OK",V69-IF(engine.cfg!$D7&gt;0.5,V80,V89),"N/A")</f>
        <v>0</v>
      </c>
      <c r="W71" s="49">
        <f>IF(W15="OK",W69-IF(engine.cfg!$D7&gt;0.5,W80,W89),"N/A")</f>
        <v>4.2632564145606011E-14</v>
      </c>
    </row>
    <row r="72" spans="1:23" ht="15" customHeight="1" x14ac:dyDescent="0.25">
      <c r="A72" s="42" t="s">
        <v>173</v>
      </c>
      <c r="B72" s="56" t="s">
        <v>35</v>
      </c>
      <c r="C72" s="49">
        <f>IF(C15="OK",IF(AND(C71&gt;0,C88&gt;=Constants!$P11*engine.cfg!$D69),IF(AND(engine.cfg!$D50&gt;0,C88&gt;engine.cfg!$D50),(engine.cfg!$D50-C88)*Constants!$P12,IF(AND(engine.cfg!$D162&gt;0,C80&gt;engine.cfg!$D162),(engine.cfg!$D162-C80)*Constants!$P12,IF(AND(engine.cfg!$D52&gt;0,C131&gt;engine.cfg!$D52),(engine.cfg!$D52-C131)*Constants!$P12,C71))),C71),"N/A")</f>
        <v>1.4210854715202004E-14</v>
      </c>
      <c r="D72" s="49">
        <f>IF(D15="OK",IF(AND(D71&gt;0,D88&gt;=Constants!$P11*engine.cfg!$D69),IF(AND(engine.cfg!$D50&gt;0,D88&gt;engine.cfg!$D50),(engine.cfg!$D50-D88)*Constants!$P12,IF(AND(engine.cfg!$D162&gt;0,D80&gt;engine.cfg!$D162),(engine.cfg!$D162-D80)*Constants!$P12,IF(AND(engine.cfg!$D52&gt;0,D131&gt;engine.cfg!$D52),(engine.cfg!$D52-D131)*Constants!$P12,D71))),D71),"N/A")</f>
        <v>0</v>
      </c>
      <c r="E72" s="49">
        <f>IF(E15="OK",IF(AND(E71&gt;0,E88&gt;=Constants!$P11*engine.cfg!$D69),IF(AND(engine.cfg!$D50&gt;0,E88&gt;engine.cfg!$D50),(engine.cfg!$D50-E88)*Constants!$P12,IF(AND(engine.cfg!$D162&gt;0,E80&gt;engine.cfg!$D162),(engine.cfg!$D162-E80)*Constants!$P12,IF(AND(engine.cfg!$D52&gt;0,E131&gt;engine.cfg!$D52),(engine.cfg!$D52-E131)*Constants!$P12,E71))),E71),"N/A")</f>
        <v>-1.4210854715202004E-14</v>
      </c>
      <c r="F72" s="49">
        <f>IF(F15="OK",IF(AND(F71&gt;0,F88&gt;=Constants!$P11*engine.cfg!$D69),IF(AND(engine.cfg!$D50&gt;0,F88&gt;engine.cfg!$D50),(engine.cfg!$D50-F88)*Constants!$P12,IF(AND(engine.cfg!$D162&gt;0,F80&gt;engine.cfg!$D162),(engine.cfg!$D162-F80)*Constants!$P12,IF(AND(engine.cfg!$D52&gt;0,F131&gt;engine.cfg!$D52),(engine.cfg!$D52-F131)*Constants!$P12,F71))),F71),"N/A")</f>
        <v>7.1054273576010019E-14</v>
      </c>
      <c r="G72" s="49">
        <f>IF(G15="OK",IF(AND(G71&gt;0,G88&gt;=Constants!$P11*engine.cfg!$D69),IF(AND(engine.cfg!$D50&gt;0,G88&gt;engine.cfg!$D50),(engine.cfg!$D50-G88)*Constants!$P12,IF(AND(engine.cfg!$D162&gt;0,G80&gt;engine.cfg!$D162),(engine.cfg!$D162-G80)*Constants!$P12,IF(AND(engine.cfg!$D52&gt;0,G131&gt;engine.cfg!$D52),(engine.cfg!$D52-G131)*Constants!$P12,G71))),G71),"N/A")</f>
        <v>2.8421709430404007E-14</v>
      </c>
      <c r="H72" s="49">
        <f>IF(H15="OK",IF(AND(H71&gt;0,H88&gt;=Constants!$P11*engine.cfg!$D69),IF(AND(engine.cfg!$D50&gt;0,H88&gt;engine.cfg!$D50),(engine.cfg!$D50-H88)*Constants!$P12,IF(AND(engine.cfg!$D162&gt;0,H80&gt;engine.cfg!$D162),(engine.cfg!$D162-H80)*Constants!$P12,IF(AND(engine.cfg!$D52&gt;0,H131&gt;engine.cfg!$D52),(engine.cfg!$D52-H131)*Constants!$P12,H71))),H71),"N/A")</f>
        <v>1.4210854715202004E-14</v>
      </c>
      <c r="I72" s="49">
        <f>IF(I15="OK",IF(AND(I71&gt;0,I88&gt;=Constants!$P11*engine.cfg!$D69),IF(AND(engine.cfg!$D50&gt;0,I88&gt;engine.cfg!$D50),(engine.cfg!$D50-I88)*Constants!$P12,IF(AND(engine.cfg!$D162&gt;0,I80&gt;engine.cfg!$D162),(engine.cfg!$D162-I80)*Constants!$P12,IF(AND(engine.cfg!$D52&gt;0,I131&gt;engine.cfg!$D52),(engine.cfg!$D52-I131)*Constants!$P12,I71))),I71),"N/A")</f>
        <v>8.5265128291212022E-14</v>
      </c>
      <c r="J72" s="49">
        <f>IF(J15="OK",IF(AND(J71&gt;0,J88&gt;=Constants!$P11*engine.cfg!$D69),IF(AND(engine.cfg!$D50&gt;0,J88&gt;engine.cfg!$D50),(engine.cfg!$D50-J88)*Constants!$P12,IF(AND(engine.cfg!$D162&gt;0,J80&gt;engine.cfg!$D162),(engine.cfg!$D162-J80)*Constants!$P12,IF(AND(engine.cfg!$D52&gt;0,J131&gt;engine.cfg!$D52),(engine.cfg!$D52-J131)*Constants!$P12,J71))),J71),"N/A")</f>
        <v>2.8421709430404007E-14</v>
      </c>
      <c r="K72" s="49">
        <f>IF(K15="OK",IF(AND(K71&gt;0,K88&gt;=Constants!$P11*engine.cfg!$D69),IF(AND(engine.cfg!$D50&gt;0,K88&gt;engine.cfg!$D50),(engine.cfg!$D50-K88)*Constants!$P12,IF(AND(engine.cfg!$D162&gt;0,K80&gt;engine.cfg!$D162),(engine.cfg!$D162-K80)*Constants!$P12,IF(AND(engine.cfg!$D52&gt;0,K131&gt;engine.cfg!$D52),(engine.cfg!$D52-K131)*Constants!$P12,K71))),K71),"N/A")</f>
        <v>1.4210854715202004E-14</v>
      </c>
      <c r="L72" s="49">
        <f>IF(L15="OK",IF(AND(L71&gt;0,L88&gt;=Constants!$P11*engine.cfg!$D69),IF(AND(engine.cfg!$D50&gt;0,L88&gt;engine.cfg!$D50),(engine.cfg!$D50-L88)*Constants!$P12,IF(AND(engine.cfg!$D162&gt;0,L80&gt;engine.cfg!$D162),(engine.cfg!$D162-L80)*Constants!$P12,IF(AND(engine.cfg!$D52&gt;0,L131&gt;engine.cfg!$D52),(engine.cfg!$D52-L131)*Constants!$P12,L71))),L71),"N/A")</f>
        <v>1.526882083286381</v>
      </c>
      <c r="M72" s="49">
        <f>IF(M15="OK",IF(AND(M71&gt;0,M88&gt;=Constants!$P11*engine.cfg!$D69),IF(AND(engine.cfg!$D50&gt;0,M88&gt;engine.cfg!$D50),(engine.cfg!$D50-M88)*Constants!$P12,IF(AND(engine.cfg!$D162&gt;0,M80&gt;engine.cfg!$D162),(engine.cfg!$D162-M80)*Constants!$P12,IF(AND(engine.cfg!$D52&gt;0,M131&gt;engine.cfg!$D52),(engine.cfg!$D52-M131)*Constants!$P12,M71))),M71),"N/A")</f>
        <v>0.7753356398940241</v>
      </c>
      <c r="N72" s="49">
        <f>IF(N15="OK",IF(AND(N71&gt;0,N88&gt;=Constants!$P11*engine.cfg!$D69),IF(AND(engine.cfg!$D50&gt;0,N88&gt;engine.cfg!$D50),(engine.cfg!$D50-N88)*Constants!$P12,IF(AND(engine.cfg!$D162&gt;0,N80&gt;engine.cfg!$D162),(engine.cfg!$D162-N80)*Constants!$P12,IF(AND(engine.cfg!$D52&gt;0,N131&gt;engine.cfg!$D52),(engine.cfg!$D52-N131)*Constants!$P12,N71))),N71),"N/A")</f>
        <v>1.4210854715202004E-14</v>
      </c>
      <c r="O72" s="49">
        <f>IF(O15="OK",IF(AND(O71&gt;0,O88&gt;=Constants!$P11*engine.cfg!$D69),IF(AND(engine.cfg!$D50&gt;0,O88&gt;engine.cfg!$D50),(engine.cfg!$D50-O88)*Constants!$P12,IF(AND(engine.cfg!$D162&gt;0,O80&gt;engine.cfg!$D162),(engine.cfg!$D162-O80)*Constants!$P12,IF(AND(engine.cfg!$D52&gt;0,O131&gt;engine.cfg!$D52),(engine.cfg!$D52-O131)*Constants!$P12,O71))),O71),"N/A")</f>
        <v>1.4210854715202004E-14</v>
      </c>
      <c r="P72" s="49">
        <f>IF(P15="OK",IF(AND(P71&gt;0,P88&gt;=Constants!$P11*engine.cfg!$D69),IF(AND(engine.cfg!$D50&gt;0,P88&gt;engine.cfg!$D50),(engine.cfg!$D50-P88)*Constants!$P12,IF(AND(engine.cfg!$D162&gt;0,P80&gt;engine.cfg!$D162),(engine.cfg!$D162-P80)*Constants!$P12,IF(AND(engine.cfg!$D52&gt;0,P131&gt;engine.cfg!$D52),(engine.cfg!$D52-P131)*Constants!$P12,P71))),P71),"N/A")</f>
        <v>-9.9475983006414026E-14</v>
      </c>
      <c r="Q72" s="49">
        <f>IF(Q15="OK",IF(AND(Q71&gt;0,Q88&gt;=Constants!$P11*engine.cfg!$D69),IF(AND(engine.cfg!$D50&gt;0,Q88&gt;engine.cfg!$D50),(engine.cfg!$D50-Q88)*Constants!$P12,IF(AND(engine.cfg!$D162&gt;0,Q80&gt;engine.cfg!$D162),(engine.cfg!$D162-Q80)*Constants!$P12,IF(AND(engine.cfg!$D52&gt;0,Q131&gt;engine.cfg!$D52),(engine.cfg!$D52-Q131)*Constants!$P12,Q71))),Q71),"N/A")</f>
        <v>-4.2632564145606011E-14</v>
      </c>
      <c r="R72" s="49">
        <f>IF(R15="OK",IF(AND(R71&gt;0,R88&gt;=Constants!$P11*engine.cfg!$D69),IF(AND(engine.cfg!$D50&gt;0,R88&gt;engine.cfg!$D50),(engine.cfg!$D50-R88)*Constants!$P12,IF(AND(engine.cfg!$D162&gt;0,R80&gt;engine.cfg!$D162),(engine.cfg!$D162-R80)*Constants!$P12,IF(AND(engine.cfg!$D52&gt;0,R131&gt;engine.cfg!$D52),(engine.cfg!$D52-R131)*Constants!$P12,R71))),R71),"N/A")</f>
        <v>9.9475983006414026E-14</v>
      </c>
      <c r="S72" s="49">
        <f>IF(S15="OK",IF(AND(S71&gt;0,S88&gt;=Constants!$P11*engine.cfg!$D69),IF(AND(engine.cfg!$D50&gt;0,S88&gt;engine.cfg!$D50),(engine.cfg!$D50-S88)*Constants!$P12,IF(AND(engine.cfg!$D162&gt;0,S80&gt;engine.cfg!$D162),(engine.cfg!$D162-S80)*Constants!$P12,IF(AND(engine.cfg!$D52&gt;0,S131&gt;engine.cfg!$D52),(engine.cfg!$D52-S131)*Constants!$P12,S71))),S71),"N/A")</f>
        <v>-2.8421709430404007E-14</v>
      </c>
      <c r="T72" s="49">
        <f>IF(T15="OK",IF(AND(T71&gt;0,T88&gt;=Constants!$P11*engine.cfg!$D69),IF(AND(engine.cfg!$D50&gt;0,T88&gt;engine.cfg!$D50),(engine.cfg!$D50-T88)*Constants!$P12,IF(AND(engine.cfg!$D162&gt;0,T80&gt;engine.cfg!$D162),(engine.cfg!$D162-T80)*Constants!$P12,IF(AND(engine.cfg!$D52&gt;0,T131&gt;engine.cfg!$D52),(engine.cfg!$D52-T131)*Constants!$P12,T71))),T71),"N/A")</f>
        <v>1.4210854715202004E-14</v>
      </c>
      <c r="U72" s="49">
        <f>IF(U15="OK",IF(AND(U71&gt;0,U88&gt;=Constants!$P11*engine.cfg!$D69),IF(AND(engine.cfg!$D50&gt;0,U88&gt;engine.cfg!$D50),(engine.cfg!$D50-U88)*Constants!$P12,IF(AND(engine.cfg!$D162&gt;0,U80&gt;engine.cfg!$D162),(engine.cfg!$D162-U80)*Constants!$P12,IF(AND(engine.cfg!$D52&gt;0,U131&gt;engine.cfg!$D52),(engine.cfg!$D52-U131)*Constants!$P12,U71))),U71),"N/A")</f>
        <v>-1.4210854715202004E-14</v>
      </c>
      <c r="V72" s="49">
        <f>IF(V15="OK",IF(AND(V71&gt;0,V88&gt;=Constants!$P11*engine.cfg!$D69),IF(AND(engine.cfg!$D50&gt;0,V88&gt;engine.cfg!$D50),(engine.cfg!$D50-V88)*Constants!$P12,IF(AND(engine.cfg!$D162&gt;0,V80&gt;engine.cfg!$D162),(engine.cfg!$D162-V80)*Constants!$P12,IF(AND(engine.cfg!$D52&gt;0,V131&gt;engine.cfg!$D52),(engine.cfg!$D52-V131)*Constants!$P12,V71))),V71),"N/A")</f>
        <v>0</v>
      </c>
      <c r="W72" s="49">
        <f>IF(W15="OK",IF(AND(W71&gt;0,W88&gt;=Constants!$P11*engine.cfg!$D69),IF(AND(engine.cfg!$D50&gt;0,W88&gt;engine.cfg!$D50),(engine.cfg!$D50-W88)*Constants!$P12,IF(AND(engine.cfg!$D162&gt;0,W80&gt;engine.cfg!$D162),(engine.cfg!$D162-W80)*Constants!$P12,IF(AND(engine.cfg!$D52&gt;0,W131&gt;engine.cfg!$D52),(engine.cfg!$D52-W131)*Constants!$P12,W71))),W71),"N/A")</f>
        <v>4.2632564145606011E-14</v>
      </c>
    </row>
    <row r="73" spans="1:23" ht="15" customHeight="1" x14ac:dyDescent="0.25">
      <c r="A73" s="55" t="s">
        <v>64</v>
      </c>
      <c r="B73" s="56" t="s">
        <v>14</v>
      </c>
      <c r="C73" s="50" cm="1">
        <f t="array" ref="C73">IF(C15="OK",IF(C49&lt;=engine.cfg!$D144,engine.cfg!$E144,IF(C49&gt;=engine.cfg!$D151,engine.cfg!$E151,INDEX(engine.cfg!$E144:$E151,MIN(MATCH(C49,engine.cfg!$D144:$D151),ROWS(engine.cfg!$D144:$D151)-1))+(INDEX(engine.cfg!$E144:$E151,MIN(MATCH(C49,engine.cfg!$D144:$D151),ROWS(engine.cfg!$D144:$D151)-1)+1)-INDEX(engine.cfg!$E144:$E151,MIN(MATCH(C49,engine.cfg!$D144:$D151),ROWS(engine.cfg!$D144:$D151)-1)))*(C49-INDEX(engine.cfg!$D144:$D151,MIN(MATCH(C49,engine.cfg!$D144:$D151),ROWS(engine.cfg!$D144:$D151)-1)))/(INDEX(engine.cfg!$D144:$D151,MIN(MATCH(C49,engine.cfg!$D144:$D151),ROWS(engine.cfg!$D144:$D151)-1)+1)-INDEX(engine.cfg!$D144:$D151,MIN(MATCH(C49,engine.cfg!$D144:$D151),ROWS(engine.cfg!$D144:$D151)-1))))),"N/A")</f>
        <v>0.99999988464216027</v>
      </c>
      <c r="D73" s="50" cm="1">
        <f t="array" ref="D73">IF(D15="OK",IF(D49&lt;=engine.cfg!$D144,engine.cfg!$E144,IF(D49&gt;=engine.cfg!$D151,engine.cfg!$E151,INDEX(engine.cfg!$E144:$E151,MIN(MATCH(D49,engine.cfg!$D144:$D151),ROWS(engine.cfg!$D144:$D151)-1))+(INDEX(engine.cfg!$E144:$E151,MIN(MATCH(D49,engine.cfg!$D144:$D151),ROWS(engine.cfg!$D144:$D151)-1)+1)-INDEX(engine.cfg!$E144:$E151,MIN(MATCH(D49,engine.cfg!$D144:$D151),ROWS(engine.cfg!$D144:$D151)-1)))*(D49-INDEX(engine.cfg!$D144:$D151,MIN(MATCH(D49,engine.cfg!$D144:$D151),ROWS(engine.cfg!$D144:$D151)-1)))/(INDEX(engine.cfg!$D144:$D151,MIN(MATCH(D49,engine.cfg!$D144:$D151),ROWS(engine.cfg!$D144:$D151)-1)+1)-INDEX(engine.cfg!$D144:$D151,MIN(MATCH(D49,engine.cfg!$D144:$D151),ROWS(engine.cfg!$D144:$D151)-1))))),"N/A")</f>
        <v>0.99500596738410485</v>
      </c>
      <c r="E73" s="50" cm="1">
        <f t="array" ref="E73">IF(E15="OK",IF(E49&lt;=engine.cfg!$D144,engine.cfg!$E144,IF(E49&gt;=engine.cfg!$D151,engine.cfg!$E151,INDEX(engine.cfg!$E144:$E151,MIN(MATCH(E49,engine.cfg!$D144:$D151),ROWS(engine.cfg!$D144:$D151)-1))+(INDEX(engine.cfg!$E144:$E151,MIN(MATCH(E49,engine.cfg!$D144:$D151),ROWS(engine.cfg!$D144:$D151)-1)+1)-INDEX(engine.cfg!$E144:$E151,MIN(MATCH(E49,engine.cfg!$D144:$D151),ROWS(engine.cfg!$D144:$D151)-1)))*(E49-INDEX(engine.cfg!$D144:$D151,MIN(MATCH(E49,engine.cfg!$D144:$D151),ROWS(engine.cfg!$D144:$D151)-1)))/(INDEX(engine.cfg!$D144:$D151,MIN(MATCH(E49,engine.cfg!$D144:$D151),ROWS(engine.cfg!$D144:$D151)-1)+1)-INDEX(engine.cfg!$D144:$D151,MIN(MATCH(E49,engine.cfg!$D144:$D151),ROWS(engine.cfg!$D144:$D151)-1))))),"N/A")</f>
        <v>0.99056044251104725</v>
      </c>
      <c r="F73" s="50" cm="1">
        <f t="array" ref="F73">IF(F15="OK",IF(F49&lt;=engine.cfg!$D144,engine.cfg!$E144,IF(F49&gt;=engine.cfg!$D151,engine.cfg!$E151,INDEX(engine.cfg!$E144:$E151,MIN(MATCH(F49,engine.cfg!$D144:$D151),ROWS(engine.cfg!$D144:$D151)-1))+(INDEX(engine.cfg!$E144:$E151,MIN(MATCH(F49,engine.cfg!$D144:$D151),ROWS(engine.cfg!$D144:$D151)-1)+1)-INDEX(engine.cfg!$E144:$E151,MIN(MATCH(F49,engine.cfg!$D144:$D151),ROWS(engine.cfg!$D144:$D151)-1)))*(F49-INDEX(engine.cfg!$D144:$D151,MIN(MATCH(F49,engine.cfg!$D144:$D151),ROWS(engine.cfg!$D144:$D151)-1)))/(INDEX(engine.cfg!$D144:$D151,MIN(MATCH(F49,engine.cfg!$D144:$D151),ROWS(engine.cfg!$D144:$D151)-1)+1)-INDEX(engine.cfg!$D144:$D151,MIN(MATCH(F49,engine.cfg!$D144:$D151),ROWS(engine.cfg!$D144:$D151)-1))))),"N/A")</f>
        <v>0.98661973269928915</v>
      </c>
      <c r="G73" s="50" cm="1">
        <f t="array" ref="G73">IF(G15="OK",IF(G49&lt;=engine.cfg!$D144,engine.cfg!$E144,IF(G49&gt;=engine.cfg!$D151,engine.cfg!$E151,INDEX(engine.cfg!$E144:$E151,MIN(MATCH(G49,engine.cfg!$D144:$D151),ROWS(engine.cfg!$D144:$D151)-1))+(INDEX(engine.cfg!$E144:$E151,MIN(MATCH(G49,engine.cfg!$D144:$D151),ROWS(engine.cfg!$D144:$D151)-1)+1)-INDEX(engine.cfg!$E144:$E151,MIN(MATCH(G49,engine.cfg!$D144:$D151),ROWS(engine.cfg!$D144:$D151)-1)))*(G49-INDEX(engine.cfg!$D144:$D151,MIN(MATCH(G49,engine.cfg!$D144:$D151),ROWS(engine.cfg!$D144:$D151)-1)))/(INDEX(engine.cfg!$D144:$D151,MIN(MATCH(G49,engine.cfg!$D144:$D151),ROWS(engine.cfg!$D144:$D151)-1)+1)-INDEX(engine.cfg!$D144:$D151,MIN(MATCH(G49,engine.cfg!$D144:$D151),ROWS(engine.cfg!$D144:$D151)-1))))),"N/A")</f>
        <v>0.98314231866966284</v>
      </c>
      <c r="H73" s="50" cm="1">
        <f t="array" ref="H73">IF(H15="OK",IF(H49&lt;=engine.cfg!$D144,engine.cfg!$E144,IF(H49&gt;=engine.cfg!$D151,engine.cfg!$E151,INDEX(engine.cfg!$E144:$E151,MIN(MATCH(H49,engine.cfg!$D144:$D151),ROWS(engine.cfg!$D144:$D151)-1))+(INDEX(engine.cfg!$E144:$E151,MIN(MATCH(H49,engine.cfg!$D144:$D151),ROWS(engine.cfg!$D144:$D151)-1)+1)-INDEX(engine.cfg!$E144:$E151,MIN(MATCH(H49,engine.cfg!$D144:$D151),ROWS(engine.cfg!$D144:$D151)-1)))*(H49-INDEX(engine.cfg!$D144:$D151,MIN(MATCH(H49,engine.cfg!$D144:$D151),ROWS(engine.cfg!$D144:$D151)-1)))/(INDEX(engine.cfg!$D144:$D151,MIN(MATCH(H49,engine.cfg!$D144:$D151),ROWS(engine.cfg!$D144:$D151)-1)+1)-INDEX(engine.cfg!$D144:$D151,MIN(MATCH(H49,engine.cfg!$D144:$D151),ROWS(engine.cfg!$D144:$D151)-1))))),"N/A")</f>
        <v>0.98008871116047402</v>
      </c>
      <c r="I73" s="50" cm="1">
        <f t="array" ref="I73">IF(I15="OK",IF(I49&lt;=engine.cfg!$D144,engine.cfg!$E144,IF(I49&gt;=engine.cfg!$D151,engine.cfg!$E151,INDEX(engine.cfg!$E144:$E151,MIN(MATCH(I49,engine.cfg!$D144:$D151),ROWS(engine.cfg!$D144:$D151)-1))+(INDEX(engine.cfg!$E144:$E151,MIN(MATCH(I49,engine.cfg!$D144:$D151),ROWS(engine.cfg!$D144:$D151)-1)+1)-INDEX(engine.cfg!$E144:$E151,MIN(MATCH(I49,engine.cfg!$D144:$D151),ROWS(engine.cfg!$D144:$D151)-1)))*(I49-INDEX(engine.cfg!$D144:$D151,MIN(MATCH(I49,engine.cfg!$D144:$D151),ROWS(engine.cfg!$D144:$D151)-1)))/(INDEX(engine.cfg!$D144:$D151,MIN(MATCH(I49,engine.cfg!$D144:$D151),ROWS(engine.cfg!$D144:$D151)-1)+1)-INDEX(engine.cfg!$D144:$D151,MIN(MATCH(I49,engine.cfg!$D144:$D151),ROWS(engine.cfg!$D144:$D151)-1))))),"N/A")</f>
        <v>0.96649430830509531</v>
      </c>
      <c r="J73" s="50" cm="1">
        <f t="array" ref="J73">IF(J15="OK",IF(J49&lt;=engine.cfg!$D144,engine.cfg!$E144,IF(J49&gt;=engine.cfg!$D151,engine.cfg!$E151,INDEX(engine.cfg!$E144:$E151,MIN(MATCH(J49,engine.cfg!$D144:$D151),ROWS(engine.cfg!$D144:$D151)-1))+(INDEX(engine.cfg!$E144:$E151,MIN(MATCH(J49,engine.cfg!$D144:$D151),ROWS(engine.cfg!$D144:$D151)-1)+1)-INDEX(engine.cfg!$E144:$E151,MIN(MATCH(J49,engine.cfg!$D144:$D151),ROWS(engine.cfg!$D144:$D151)-1)))*(J49-INDEX(engine.cfg!$D144:$D151,MIN(MATCH(J49,engine.cfg!$D144:$D151),ROWS(engine.cfg!$D144:$D151)-1)))/(INDEX(engine.cfg!$D144:$D151,MIN(MATCH(J49,engine.cfg!$D144:$D151),ROWS(engine.cfg!$D144:$D151)-1)+1)-INDEX(engine.cfg!$D144:$D151,MIN(MATCH(J49,engine.cfg!$D144:$D151),ROWS(engine.cfg!$D144:$D151)-1))))),"N/A")</f>
        <v>0.86275888568182046</v>
      </c>
      <c r="K73" s="50" cm="1">
        <f t="array" ref="K73">IF(K15="OK",IF(K49&lt;=engine.cfg!$D144,engine.cfg!$E144,IF(K49&gt;=engine.cfg!$D151,engine.cfg!$E151,INDEX(engine.cfg!$E144:$E151,MIN(MATCH(K49,engine.cfg!$D144:$D151),ROWS(engine.cfg!$D144:$D151)-1))+(INDEX(engine.cfg!$E144:$E151,MIN(MATCH(K49,engine.cfg!$D144:$D151),ROWS(engine.cfg!$D144:$D151)-1)+1)-INDEX(engine.cfg!$E144:$E151,MIN(MATCH(K49,engine.cfg!$D144:$D151),ROWS(engine.cfg!$D144:$D151)-1)))*(K49-INDEX(engine.cfg!$D144:$D151,MIN(MATCH(K49,engine.cfg!$D144:$D151),ROWS(engine.cfg!$D144:$D151)-1)))/(INDEX(engine.cfg!$D144:$D151,MIN(MATCH(K49,engine.cfg!$D144:$D151),ROWS(engine.cfg!$D144:$D151)-1)+1)-INDEX(engine.cfg!$D144:$D151,MIN(MATCH(K49,engine.cfg!$D144:$D151),ROWS(engine.cfg!$D144:$D151)-1))))),"N/A")</f>
        <v>0.74036349030191917</v>
      </c>
      <c r="L73" s="50" cm="1">
        <f t="array" ref="L73">IF(L15="OK",IF(L49&lt;=engine.cfg!$D144,engine.cfg!$E144,IF(L49&gt;=engine.cfg!$D151,engine.cfg!$E151,INDEX(engine.cfg!$E144:$E151,MIN(MATCH(L49,engine.cfg!$D144:$D151),ROWS(engine.cfg!$D144:$D151)-1))+(INDEX(engine.cfg!$E144:$E151,MIN(MATCH(L49,engine.cfg!$D144:$D151),ROWS(engine.cfg!$D144:$D151)-1)+1)-INDEX(engine.cfg!$E144:$E151,MIN(MATCH(L49,engine.cfg!$D144:$D151),ROWS(engine.cfg!$D144:$D151)-1)))*(L49-INDEX(engine.cfg!$D144:$D151,MIN(MATCH(L49,engine.cfg!$D144:$D151),ROWS(engine.cfg!$D144:$D151)-1)))/(INDEX(engine.cfg!$D144:$D151,MIN(MATCH(L49,engine.cfg!$D144:$D151),ROWS(engine.cfg!$D144:$D151)-1)+1)-INDEX(engine.cfg!$D144:$D151,MIN(MATCH(L49,engine.cfg!$D144:$D151),ROWS(engine.cfg!$D144:$D151)-1))))),"N/A")</f>
        <v>0.96826625249491083</v>
      </c>
      <c r="M73" s="50" cm="1">
        <f t="array" ref="M73">IF(M15="OK",IF(M49&lt;=engine.cfg!$D144,engine.cfg!$E144,IF(M49&gt;=engine.cfg!$D151,engine.cfg!$E151,INDEX(engine.cfg!$E144:$E151,MIN(MATCH(M49,engine.cfg!$D144:$D151),ROWS(engine.cfg!$D144:$D151)-1))+(INDEX(engine.cfg!$E144:$E151,MIN(MATCH(M49,engine.cfg!$D144:$D151),ROWS(engine.cfg!$D144:$D151)-1)+1)-INDEX(engine.cfg!$E144:$E151,MIN(MATCH(M49,engine.cfg!$D144:$D151),ROWS(engine.cfg!$D144:$D151)-1)))*(M49-INDEX(engine.cfg!$D144:$D151,MIN(MATCH(M49,engine.cfg!$D144:$D151),ROWS(engine.cfg!$D144:$D151)-1)))/(INDEX(engine.cfg!$D144:$D151,MIN(MATCH(M49,engine.cfg!$D144:$D151),ROWS(engine.cfg!$D144:$D151)-1)+1)-INDEX(engine.cfg!$D144:$D151,MIN(MATCH(M49,engine.cfg!$D144:$D151),ROWS(engine.cfg!$D144:$D151)-1))))),"N/A")</f>
        <v>0.96826625249491083</v>
      </c>
      <c r="N73" s="50" cm="1">
        <f t="array" ref="N73">IF(N15="OK",IF(N49&lt;=engine.cfg!$D144,engine.cfg!$E144,IF(N49&gt;=engine.cfg!$D151,engine.cfg!$E151,INDEX(engine.cfg!$E144:$E151,MIN(MATCH(N49,engine.cfg!$D144:$D151),ROWS(engine.cfg!$D144:$D151)-1))+(INDEX(engine.cfg!$E144:$E151,MIN(MATCH(N49,engine.cfg!$D144:$D151),ROWS(engine.cfg!$D144:$D151)-1)+1)-INDEX(engine.cfg!$E144:$E151,MIN(MATCH(N49,engine.cfg!$D144:$D151),ROWS(engine.cfg!$D144:$D151)-1)))*(N49-INDEX(engine.cfg!$D144:$D151,MIN(MATCH(N49,engine.cfg!$D144:$D151),ROWS(engine.cfg!$D144:$D151)-1)))/(INDEX(engine.cfg!$D144:$D151,MIN(MATCH(N49,engine.cfg!$D144:$D151),ROWS(engine.cfg!$D144:$D151)-1)+1)-INDEX(engine.cfg!$D144:$D151,MIN(MATCH(N49,engine.cfg!$D144:$D151),ROWS(engine.cfg!$D144:$D151)-1))))),"N/A")</f>
        <v>0.96826625249491083</v>
      </c>
      <c r="O73" s="50" cm="1">
        <f t="array" ref="O73">IF(O15="OK",IF(O49&lt;=engine.cfg!$D144,engine.cfg!$E144,IF(O49&gt;=engine.cfg!$D151,engine.cfg!$E151,INDEX(engine.cfg!$E144:$E151,MIN(MATCH(O49,engine.cfg!$D144:$D151),ROWS(engine.cfg!$D144:$D151)-1))+(INDEX(engine.cfg!$E144:$E151,MIN(MATCH(O49,engine.cfg!$D144:$D151),ROWS(engine.cfg!$D144:$D151)-1)+1)-INDEX(engine.cfg!$E144:$E151,MIN(MATCH(O49,engine.cfg!$D144:$D151),ROWS(engine.cfg!$D144:$D151)-1)))*(O49-INDEX(engine.cfg!$D144:$D151,MIN(MATCH(O49,engine.cfg!$D144:$D151),ROWS(engine.cfg!$D144:$D151)-1)))/(INDEX(engine.cfg!$D144:$D151,MIN(MATCH(O49,engine.cfg!$D144:$D151),ROWS(engine.cfg!$D144:$D151)-1)+1)-INDEX(engine.cfg!$D144:$D151,MIN(MATCH(O49,engine.cfg!$D144:$D151),ROWS(engine.cfg!$D144:$D151)-1))))),"N/A")</f>
        <v>0.96826625249491083</v>
      </c>
      <c r="P73" s="50" cm="1">
        <f t="array" ref="P73">IF(P15="OK",IF(P49&lt;=engine.cfg!$D144,engine.cfg!$E144,IF(P49&gt;=engine.cfg!$D151,engine.cfg!$E151,INDEX(engine.cfg!$E144:$E151,MIN(MATCH(P49,engine.cfg!$D144:$D151),ROWS(engine.cfg!$D144:$D151)-1))+(INDEX(engine.cfg!$E144:$E151,MIN(MATCH(P49,engine.cfg!$D144:$D151),ROWS(engine.cfg!$D144:$D151)-1)+1)-INDEX(engine.cfg!$E144:$E151,MIN(MATCH(P49,engine.cfg!$D144:$D151),ROWS(engine.cfg!$D144:$D151)-1)))*(P49-INDEX(engine.cfg!$D144:$D151,MIN(MATCH(P49,engine.cfg!$D144:$D151),ROWS(engine.cfg!$D144:$D151)-1)))/(INDEX(engine.cfg!$D144:$D151,MIN(MATCH(P49,engine.cfg!$D144:$D151),ROWS(engine.cfg!$D144:$D151)-1)+1)-INDEX(engine.cfg!$D144:$D151,MIN(MATCH(P49,engine.cfg!$D144:$D151),ROWS(engine.cfg!$D144:$D151)-1))))),"N/A")</f>
        <v>0.96826625249491083</v>
      </c>
      <c r="Q73" s="50" cm="1">
        <f t="array" ref="Q73">IF(Q15="OK",IF(Q49&lt;=engine.cfg!$D144,engine.cfg!$E144,IF(Q49&gt;=engine.cfg!$D151,engine.cfg!$E151,INDEX(engine.cfg!$E144:$E151,MIN(MATCH(Q49,engine.cfg!$D144:$D151),ROWS(engine.cfg!$D144:$D151)-1))+(INDEX(engine.cfg!$E144:$E151,MIN(MATCH(Q49,engine.cfg!$D144:$D151),ROWS(engine.cfg!$D144:$D151)-1)+1)-INDEX(engine.cfg!$E144:$E151,MIN(MATCH(Q49,engine.cfg!$D144:$D151),ROWS(engine.cfg!$D144:$D151)-1)))*(Q49-INDEX(engine.cfg!$D144:$D151,MIN(MATCH(Q49,engine.cfg!$D144:$D151),ROWS(engine.cfg!$D144:$D151)-1)))/(INDEX(engine.cfg!$D144:$D151,MIN(MATCH(Q49,engine.cfg!$D144:$D151),ROWS(engine.cfg!$D144:$D151)-1)+1)-INDEX(engine.cfg!$D144:$D151,MIN(MATCH(Q49,engine.cfg!$D144:$D151),ROWS(engine.cfg!$D144:$D151)-1))))),"N/A")</f>
        <v>0.96826625249491083</v>
      </c>
      <c r="R73" s="50" cm="1">
        <f t="array" ref="R73">IF(R15="OK",IF(R49&lt;=engine.cfg!$D144,engine.cfg!$E144,IF(R49&gt;=engine.cfg!$D151,engine.cfg!$E151,INDEX(engine.cfg!$E144:$E151,MIN(MATCH(R49,engine.cfg!$D144:$D151),ROWS(engine.cfg!$D144:$D151)-1))+(INDEX(engine.cfg!$E144:$E151,MIN(MATCH(R49,engine.cfg!$D144:$D151),ROWS(engine.cfg!$D144:$D151)-1)+1)-INDEX(engine.cfg!$E144:$E151,MIN(MATCH(R49,engine.cfg!$D144:$D151),ROWS(engine.cfg!$D144:$D151)-1)))*(R49-INDEX(engine.cfg!$D144:$D151,MIN(MATCH(R49,engine.cfg!$D144:$D151),ROWS(engine.cfg!$D144:$D151)-1)))/(INDEX(engine.cfg!$D144:$D151,MIN(MATCH(R49,engine.cfg!$D144:$D151),ROWS(engine.cfg!$D144:$D151)-1)+1)-INDEX(engine.cfg!$D144:$D151,MIN(MATCH(R49,engine.cfg!$D144:$D151),ROWS(engine.cfg!$D144:$D151)-1))))),"N/A")</f>
        <v>0.96826625249491083</v>
      </c>
      <c r="S73" s="50" cm="1">
        <f t="array" ref="S73">IF(S15="OK",IF(S49&lt;=engine.cfg!$D144,engine.cfg!$E144,IF(S49&gt;=engine.cfg!$D151,engine.cfg!$E151,INDEX(engine.cfg!$E144:$E151,MIN(MATCH(S49,engine.cfg!$D144:$D151),ROWS(engine.cfg!$D144:$D151)-1))+(INDEX(engine.cfg!$E144:$E151,MIN(MATCH(S49,engine.cfg!$D144:$D151),ROWS(engine.cfg!$D144:$D151)-1)+1)-INDEX(engine.cfg!$E144:$E151,MIN(MATCH(S49,engine.cfg!$D144:$D151),ROWS(engine.cfg!$D144:$D151)-1)))*(S49-INDEX(engine.cfg!$D144:$D151,MIN(MATCH(S49,engine.cfg!$D144:$D151),ROWS(engine.cfg!$D144:$D151)-1)))/(INDEX(engine.cfg!$D144:$D151,MIN(MATCH(S49,engine.cfg!$D144:$D151),ROWS(engine.cfg!$D144:$D151)-1)+1)-INDEX(engine.cfg!$D144:$D151,MIN(MATCH(S49,engine.cfg!$D144:$D151),ROWS(engine.cfg!$D144:$D151)-1))))),"N/A")</f>
        <v>0.96826625249491083</v>
      </c>
      <c r="T73" s="50" cm="1">
        <f t="array" ref="T73">IF(T15="OK",IF(T49&lt;=engine.cfg!$D144,engine.cfg!$E144,IF(T49&gt;=engine.cfg!$D151,engine.cfg!$E151,INDEX(engine.cfg!$E144:$E151,MIN(MATCH(T49,engine.cfg!$D144:$D151),ROWS(engine.cfg!$D144:$D151)-1))+(INDEX(engine.cfg!$E144:$E151,MIN(MATCH(T49,engine.cfg!$D144:$D151),ROWS(engine.cfg!$D144:$D151)-1)+1)-INDEX(engine.cfg!$E144:$E151,MIN(MATCH(T49,engine.cfg!$D144:$D151),ROWS(engine.cfg!$D144:$D151)-1)))*(T49-INDEX(engine.cfg!$D144:$D151,MIN(MATCH(T49,engine.cfg!$D144:$D151),ROWS(engine.cfg!$D144:$D151)-1)))/(INDEX(engine.cfg!$D144:$D151,MIN(MATCH(T49,engine.cfg!$D144:$D151),ROWS(engine.cfg!$D144:$D151)-1)+1)-INDEX(engine.cfg!$D144:$D151,MIN(MATCH(T49,engine.cfg!$D144:$D151),ROWS(engine.cfg!$D144:$D151)-1))))),"N/A")</f>
        <v>0.96826625249491083</v>
      </c>
      <c r="U73" s="50" cm="1">
        <f t="array" ref="U73">IF(U15="OK",IF(U49&lt;=engine.cfg!$D144,engine.cfg!$E144,IF(U49&gt;=engine.cfg!$D151,engine.cfg!$E151,INDEX(engine.cfg!$E144:$E151,MIN(MATCH(U49,engine.cfg!$D144:$D151),ROWS(engine.cfg!$D144:$D151)-1))+(INDEX(engine.cfg!$E144:$E151,MIN(MATCH(U49,engine.cfg!$D144:$D151),ROWS(engine.cfg!$D144:$D151)-1)+1)-INDEX(engine.cfg!$E144:$E151,MIN(MATCH(U49,engine.cfg!$D144:$D151),ROWS(engine.cfg!$D144:$D151)-1)))*(U49-INDEX(engine.cfg!$D144:$D151,MIN(MATCH(U49,engine.cfg!$D144:$D151),ROWS(engine.cfg!$D144:$D151)-1)))/(INDEX(engine.cfg!$D144:$D151,MIN(MATCH(U49,engine.cfg!$D144:$D151),ROWS(engine.cfg!$D144:$D151)-1)+1)-INDEX(engine.cfg!$D144:$D151,MIN(MATCH(U49,engine.cfg!$D144:$D151),ROWS(engine.cfg!$D144:$D151)-1))))),"N/A")</f>
        <v>0.96826625249491083</v>
      </c>
      <c r="V73" s="50" cm="1">
        <f t="array" ref="V73">IF(V15="OK",IF(V49&lt;=engine.cfg!$D144,engine.cfg!$E144,IF(V49&gt;=engine.cfg!$D151,engine.cfg!$E151,INDEX(engine.cfg!$E144:$E151,MIN(MATCH(V49,engine.cfg!$D144:$D151),ROWS(engine.cfg!$D144:$D151)-1))+(INDEX(engine.cfg!$E144:$E151,MIN(MATCH(V49,engine.cfg!$D144:$D151),ROWS(engine.cfg!$D144:$D151)-1)+1)-INDEX(engine.cfg!$E144:$E151,MIN(MATCH(V49,engine.cfg!$D144:$D151),ROWS(engine.cfg!$D144:$D151)-1)))*(V49-INDEX(engine.cfg!$D144:$D151,MIN(MATCH(V49,engine.cfg!$D144:$D151),ROWS(engine.cfg!$D144:$D151)-1)))/(INDEX(engine.cfg!$D144:$D151,MIN(MATCH(V49,engine.cfg!$D144:$D151),ROWS(engine.cfg!$D144:$D151)-1)+1)-INDEX(engine.cfg!$D144:$D151,MIN(MATCH(V49,engine.cfg!$D144:$D151),ROWS(engine.cfg!$D144:$D151)-1))))),"N/A")</f>
        <v>0.96826625249491083</v>
      </c>
      <c r="W73" s="50" cm="1">
        <f t="array" ref="W73">IF(W15="OK",IF(W49&lt;=engine.cfg!$D144,engine.cfg!$E144,IF(W49&gt;=engine.cfg!$D151,engine.cfg!$E151,INDEX(engine.cfg!$E144:$E151,MIN(MATCH(W49,engine.cfg!$D144:$D151),ROWS(engine.cfg!$D144:$D151)-1))+(INDEX(engine.cfg!$E144:$E151,MIN(MATCH(W49,engine.cfg!$D144:$D151),ROWS(engine.cfg!$D144:$D151)-1)+1)-INDEX(engine.cfg!$E144:$E151,MIN(MATCH(W49,engine.cfg!$D144:$D151),ROWS(engine.cfg!$D144:$D151)-1)))*(W49-INDEX(engine.cfg!$D144:$D151,MIN(MATCH(W49,engine.cfg!$D144:$D151),ROWS(engine.cfg!$D144:$D151)-1)))/(INDEX(engine.cfg!$D144:$D151,MIN(MATCH(W49,engine.cfg!$D144:$D151),ROWS(engine.cfg!$D144:$D151)-1)+1)-INDEX(engine.cfg!$D144:$D151,MIN(MATCH(W49,engine.cfg!$D144:$D151),ROWS(engine.cfg!$D144:$D151)-1))))),"N/A")</f>
        <v>0.96826625249491083</v>
      </c>
    </row>
    <row r="74" spans="1:23" ht="15" customHeight="1" x14ac:dyDescent="0.25">
      <c r="A74" s="210" t="s">
        <v>263</v>
      </c>
      <c r="B74" s="56" t="s">
        <v>317</v>
      </c>
      <c r="C74" s="47">
        <f>IF(C15="OK",C75*Constants!$D3,"N/A")</f>
        <v>1367.6466891867276</v>
      </c>
      <c r="D74" s="47">
        <f>IF(D15="OK",D75*Constants!$D3,"N/A")</f>
        <v>1397.8155176580601</v>
      </c>
      <c r="E74" s="47">
        <f>IF(E15="OK",E75*Constants!$D3,"N/A")</f>
        <v>1430.98624047712</v>
      </c>
      <c r="F74" s="47">
        <f>IF(F15="OK",F75*Constants!$D3,"N/A")</f>
        <v>1467.4166774616392</v>
      </c>
      <c r="G74" s="47">
        <f>IF(G15="OK",G75*Constants!$D3,"N/A")</f>
        <v>1507.4108114754242</v>
      </c>
      <c r="H74" s="47">
        <f>IF(H15="OK",H75*Constants!$D3,"N/A")</f>
        <v>1551.3282923937943</v>
      </c>
      <c r="I74" s="47">
        <f>IF(I15="OK",I75*Constants!$D3,"N/A")</f>
        <v>1581.7136941506974</v>
      </c>
      <c r="J74" s="47">
        <f>IF(J15="OK",J75*Constants!$D3,"N/A")</f>
        <v>1462.3078573621272</v>
      </c>
      <c r="K74" s="47">
        <f>IF(K15="OK",K75*Constants!$D3,"N/A")</f>
        <v>1265.3526879994099</v>
      </c>
      <c r="L74" s="47">
        <f>IF(L15="OK",L75*Constants!$D3,"N/A")</f>
        <v>2283.8305581529626</v>
      </c>
      <c r="M74" s="47">
        <f>IF(M15="OK",M75*Constants!$D3,"N/A")</f>
        <v>2283.8305581529626</v>
      </c>
      <c r="N74" s="47">
        <f>IF(N15="OK",N75*Constants!$D3,"N/A")</f>
        <v>2282.8157948990197</v>
      </c>
      <c r="O74" s="47">
        <f>IF(O15="OK",O75*Constants!$D3,"N/A")</f>
        <v>2250.4178270725738</v>
      </c>
      <c r="P74" s="47">
        <f>IF(P15="OK",P75*Constants!$D3,"N/A")</f>
        <v>2216.6999387609276</v>
      </c>
      <c r="Q74" s="47">
        <f>IF(Q15="OK",Q75*Constants!$D3,"N/A")</f>
        <v>2181.7706275986889</v>
      </c>
      <c r="R74" s="47">
        <f>IF(R15="OK",R75*Constants!$D3,"N/A")</f>
        <v>2145.7414708545152</v>
      </c>
      <c r="S74" s="47">
        <f>IF(S15="OK",S75*Constants!$D3,"N/A")</f>
        <v>2108.7259423471005</v>
      </c>
      <c r="T74" s="47">
        <f>IF(T15="OK",T75*Constants!$D3,"N/A")</f>
        <v>2070.8382740141892</v>
      </c>
      <c r="U74" s="47">
        <f>IF(U15="OK",U75*Constants!$D3,"N/A")</f>
        <v>2032.1923808151603</v>
      </c>
      <c r="V74" s="47">
        <f>IF(V15="OK",V75*Constants!$D3,"N/A")</f>
        <v>1992.9008644325431</v>
      </c>
      <c r="W74" s="47">
        <f>IF(W15="OK",W75*Constants!$D3,"N/A")</f>
        <v>1953.0741078445269</v>
      </c>
    </row>
    <row r="75" spans="1:23" ht="15" customHeight="1" x14ac:dyDescent="0.25">
      <c r="A75" s="210"/>
      <c r="B75" s="56" t="s">
        <v>50</v>
      </c>
      <c r="C75" s="47">
        <f>IF(C15="OK",MAX(0,IF(AND(engine.cfg!$D139&lt;=0.5,engine.cfg!$D140&lt;=0.5),C19,MAX(IF(engine.cfg!$D140&lt;=0.5,Constants!$P14*engine.cfg!$D84*engine.cfg!$D85,IF(engine.cfg!$D140,C98,C113)),IF(engine.cfg!$D140,C98,C113))*(engine.cfg!$D141+(engine.cfg!$D217-engine.cfg!$D141)*IF(AND(ABS(engine.cfg!$D214)&gt;0,C65&gt;0),C65/engine.cfg!$D214,0)))*C73)*IF(engine.cfg!$D137&lt;0,engine.cfg!$D138,engine.cfg!$D137+(engine.cfg!$D138-engine.cfg!$D137)*MIN(MAX(0,C5),1))*(1+C10),"N/A")</f>
        <v>3015.1448296776412</v>
      </c>
      <c r="D75" s="47">
        <f>IF(D15="OK",MAX(0,IF(AND(engine.cfg!$D139&lt;=0.5,engine.cfg!$D140&lt;=0.5),D19,MAX(IF(engine.cfg!$D140&lt;=0.5,Constants!$P14*engine.cfg!$D84*engine.cfg!$D85,IF(engine.cfg!$D140,D98,D113)),IF(engine.cfg!$D140,D98,D113))*(engine.cfg!$D141+(engine.cfg!$D217-engine.cfg!$D141)*IF(AND(ABS(engine.cfg!$D214)&gt;0,D65&gt;0),D65/engine.cfg!$D214,0)))*D73)*IF(engine.cfg!$D137&lt;0,engine.cfg!$D138,engine.cfg!$D137+(engine.cfg!$D138-engine.cfg!$D137)*MIN(MAX(0,D5),1))*(1+D10),"N/A")</f>
        <v>3081.6557114002162</v>
      </c>
      <c r="E75" s="47">
        <f>IF(E15="OK",MAX(0,IF(AND(engine.cfg!$D139&lt;=0.5,engine.cfg!$D140&lt;=0.5),E19,MAX(IF(engine.cfg!$D140&lt;=0.5,Constants!$P14*engine.cfg!$D84*engine.cfg!$D85,IF(engine.cfg!$D140,E98,E113)),IF(engine.cfg!$D140,E98,E113))*(engine.cfg!$D141+(engine.cfg!$D217-engine.cfg!$D141)*IF(AND(ABS(engine.cfg!$D214)&gt;0,E65&gt;0),E65/engine.cfg!$D214,0)))*E73)*IF(engine.cfg!$D137&lt;0,engine.cfg!$D138,engine.cfg!$D137+(engine.cfg!$D138-engine.cfg!$D137)*MIN(MAX(0,E5),1))*(1+E10),"N/A")</f>
        <v>3154.7846373101906</v>
      </c>
      <c r="F75" s="47">
        <f>IF(F15="OK",MAX(0,IF(AND(engine.cfg!$D139&lt;=0.5,engine.cfg!$D140&lt;=0.5),F19,MAX(IF(engine.cfg!$D140&lt;=0.5,Constants!$P14*engine.cfg!$D84*engine.cfg!$D85,IF(engine.cfg!$D140,F98,F113)),IF(engine.cfg!$D140,F98,F113))*(engine.cfg!$D141+(engine.cfg!$D217-engine.cfg!$D141)*IF(AND(ABS(engine.cfg!$D214)&gt;0,F65&gt;0),F65/engine.cfg!$D214,0)))*F73)*IF(engine.cfg!$D137&lt;0,engine.cfg!$D138,engine.cfg!$D137+(engine.cfg!$D138-engine.cfg!$D137)*MIN(MAX(0,F5),1))*(1+F10),"N/A")</f>
        <v>3235.1000028100984</v>
      </c>
      <c r="G75" s="47">
        <f>IF(G15="OK",MAX(0,IF(AND(engine.cfg!$D139&lt;=0.5,engine.cfg!$D140&lt;=0.5),G19,MAX(IF(engine.cfg!$D140&lt;=0.5,Constants!$P14*engine.cfg!$D84*engine.cfg!$D85,IF(engine.cfg!$D140,G98,G113)),IF(engine.cfg!$D140,G98,G113))*(engine.cfg!$D141+(engine.cfg!$D217-engine.cfg!$D141)*IF(AND(ABS(engine.cfg!$D214)&gt;0,G65&gt;0),G65/engine.cfg!$D214,0)))*G73)*IF(engine.cfg!$D137&lt;0,engine.cfg!$D138,engine.cfg!$D137+(engine.cfg!$D138-engine.cfg!$D137)*MIN(MAX(0,G5),1))*(1+G10),"N/A")</f>
        <v>3323.2719753981401</v>
      </c>
      <c r="H75" s="47">
        <f>IF(H15="OK",MAX(0,IF(AND(engine.cfg!$D139&lt;=0.5,engine.cfg!$D140&lt;=0.5),H19,MAX(IF(engine.cfg!$D140&lt;=0.5,Constants!$P14*engine.cfg!$D84*engine.cfg!$D85,IF(engine.cfg!$D140,H98,H113)),IF(engine.cfg!$D140,H98,H113))*(engine.cfg!$D141+(engine.cfg!$D217-engine.cfg!$D141)*IF(AND(ABS(engine.cfg!$D214)&gt;0,H65&gt;0),H65/engine.cfg!$D214,0)))*H73)*IF(engine.cfg!$D137&lt;0,engine.cfg!$D138,engine.cfg!$D137+(engine.cfg!$D138-engine.cfg!$D137)*MIN(MAX(0,H5),1))*(1+H10),"N/A")</f>
        <v>3420.093447325391</v>
      </c>
      <c r="I75" s="47">
        <f>IF(I15="OK",MAX(0,IF(AND(engine.cfg!$D139&lt;=0.5,engine.cfg!$D140&lt;=0.5),I19,MAX(IF(engine.cfg!$D140&lt;=0.5,Constants!$P14*engine.cfg!$D84*engine.cfg!$D85,IF(engine.cfg!$D140,I98,I113)),IF(engine.cfg!$D140,I98,I113))*(engine.cfg!$D141+(engine.cfg!$D217-engine.cfg!$D141)*IF(AND(ABS(engine.cfg!$D214)&gt;0,I65&gt;0),I65/engine.cfg!$D214,0)))*I73)*IF(engine.cfg!$D137&lt;0,engine.cfg!$D138,engine.cfg!$D137+(engine.cfg!$D138-engine.cfg!$D137)*MIN(MAX(0,I5),1))*(1+I10),"N/A")</f>
        <v>3487.0817914126228</v>
      </c>
      <c r="J75" s="47">
        <f>IF(J15="OK",MAX(0,IF(AND(engine.cfg!$D139&lt;=0.5,engine.cfg!$D140&lt;=0.5),J19,MAX(IF(engine.cfg!$D140&lt;=0.5,Constants!$P14*engine.cfg!$D84*engine.cfg!$D85,IF(engine.cfg!$D140,J98,J113)),IF(engine.cfg!$D140,J98,J113))*(engine.cfg!$D141+(engine.cfg!$D217-engine.cfg!$D141)*IF(AND(ABS(engine.cfg!$D214)&gt;0,J65&gt;0),J65/engine.cfg!$D214,0)))*J73)*IF(engine.cfg!$D137&lt;0,engine.cfg!$D138,engine.cfg!$D137+(engine.cfg!$D138-engine.cfg!$D137)*MIN(MAX(0,J5),1))*(1+J10),"N/A")</f>
        <v>3223.8369824477581</v>
      </c>
      <c r="K75" s="47">
        <f>IF(K15="OK",MAX(0,IF(AND(engine.cfg!$D139&lt;=0.5,engine.cfg!$D140&lt;=0.5),K19,MAX(IF(engine.cfg!$D140&lt;=0.5,Constants!$P14*engine.cfg!$D84*engine.cfg!$D85,IF(engine.cfg!$D140,K98,K113)),IF(engine.cfg!$D140,K98,K113))*(engine.cfg!$D141+(engine.cfg!$D217-engine.cfg!$D141)*IF(AND(ABS(engine.cfg!$D214)&gt;0,K65&gt;0),K65/engine.cfg!$D214,0)))*K73)*IF(engine.cfg!$D137&lt;0,engine.cfg!$D138,engine.cfg!$D137+(engine.cfg!$D138-engine.cfg!$D137)*MIN(MAX(0,K5),1))*(1+K10),"N/A")</f>
        <v>2789.6251605806551</v>
      </c>
      <c r="L75" s="47">
        <f>IF(L15="OK",MAX(0,IF(AND(engine.cfg!$D139&lt;=0.5,engine.cfg!$D140&lt;=0.5),L19,MAX(IF(engine.cfg!$D140&lt;=0.5,Constants!$P14*engine.cfg!$D84*engine.cfg!$D85,IF(engine.cfg!$D140,L98,L113)),IF(engine.cfg!$D140,L98,L113))*(engine.cfg!$D141+(engine.cfg!$D217-engine.cfg!$D141)*IF(AND(ABS(engine.cfg!$D214)&gt;0,L65&gt;0),L65/engine.cfg!$D214,0)))*L73)*IF(engine.cfg!$D137&lt;0,engine.cfg!$D138,engine.cfg!$D137+(engine.cfg!$D138-engine.cfg!$D137)*MIN(MAX(0,L5),1))*(1+L10),"N/A")</f>
        <v>5034.9845129735368</v>
      </c>
      <c r="M75" s="47">
        <f>IF(M15="OK",MAX(0,IF(AND(engine.cfg!$D139&lt;=0.5,engine.cfg!$D140&lt;=0.5),M19,MAX(IF(engine.cfg!$D140&lt;=0.5,Constants!$P14*engine.cfg!$D84*engine.cfg!$D85,IF(engine.cfg!$D140,M98,M113)),IF(engine.cfg!$D140,M98,M113))*(engine.cfg!$D141+(engine.cfg!$D217-engine.cfg!$D141)*IF(AND(ABS(engine.cfg!$D214)&gt;0,M65&gt;0),M65/engine.cfg!$D214,0)))*M73)*IF(engine.cfg!$D137&lt;0,engine.cfg!$D138,engine.cfg!$D137+(engine.cfg!$D138-engine.cfg!$D137)*MIN(MAX(0,M5),1))*(1+M10),"N/A")</f>
        <v>5034.9845129735368</v>
      </c>
      <c r="N75" s="47">
        <f>IF(N15="OK",MAX(0,IF(AND(engine.cfg!$D139&lt;=0.5,engine.cfg!$D140&lt;=0.5),N19,MAX(IF(engine.cfg!$D140&lt;=0.5,Constants!$P14*engine.cfg!$D84*engine.cfg!$D85,IF(engine.cfg!$D140,N98,N113)),IF(engine.cfg!$D140,N98,N113))*(engine.cfg!$D141+(engine.cfg!$D217-engine.cfg!$D141)*IF(AND(ABS(engine.cfg!$D214)&gt;0,N65&gt;0),N65/engine.cfg!$D214,0)))*N73)*IF(engine.cfg!$D137&lt;0,engine.cfg!$D138,engine.cfg!$D137+(engine.cfg!$D138-engine.cfg!$D137)*MIN(MAX(0,N5),1))*(1+N10),"N/A")</f>
        <v>5032.7473429480742</v>
      </c>
      <c r="O75" s="47">
        <f>IF(O15="OK",MAX(0,IF(AND(engine.cfg!$D139&lt;=0.5,engine.cfg!$D140&lt;=0.5),O19,MAX(IF(engine.cfg!$D140&lt;=0.5,Constants!$P14*engine.cfg!$D84*engine.cfg!$D85,IF(engine.cfg!$D140,O98,O113)),IF(engine.cfg!$D140,O98,O113))*(engine.cfg!$D141+(engine.cfg!$D217-engine.cfg!$D141)*IF(AND(ABS(engine.cfg!$D214)&gt;0,O65&gt;0),O65/engine.cfg!$D214,0)))*O73)*IF(engine.cfg!$D137&lt;0,engine.cfg!$D138,engine.cfg!$D137+(engine.cfg!$D138-engine.cfg!$D137)*MIN(MAX(0,O5),1))*(1+O10),"N/A")</f>
        <v>4961.3220501759624</v>
      </c>
      <c r="P75" s="47">
        <f>IF(P15="OK",MAX(0,IF(AND(engine.cfg!$D139&lt;=0.5,engine.cfg!$D140&lt;=0.5),P19,MAX(IF(engine.cfg!$D140&lt;=0.5,Constants!$P14*engine.cfg!$D84*engine.cfg!$D85,IF(engine.cfg!$D140,P98,P113)),IF(engine.cfg!$D140,P98,P113))*(engine.cfg!$D141+(engine.cfg!$D217-engine.cfg!$D141)*IF(AND(ABS(engine.cfg!$D214)&gt;0,P65&gt;0),P65/engine.cfg!$D214,0)))*P73)*IF(engine.cfg!$D137&lt;0,engine.cfg!$D138,engine.cfg!$D137+(engine.cfg!$D138-engine.cfg!$D137)*MIN(MAX(0,P5),1))*(1+P10),"N/A")</f>
        <v>4886.9868308431369</v>
      </c>
      <c r="Q75" s="47">
        <f>IF(Q15="OK",MAX(0,IF(AND(engine.cfg!$D139&lt;=0.5,engine.cfg!$D140&lt;=0.5),Q19,MAX(IF(engine.cfg!$D140&lt;=0.5,Constants!$P14*engine.cfg!$D84*engine.cfg!$D85,IF(engine.cfg!$D140,Q98,Q113)),IF(engine.cfg!$D140,Q98,Q113))*(engine.cfg!$D141+(engine.cfg!$D217-engine.cfg!$D141)*IF(AND(ABS(engine.cfg!$D214)&gt;0,Q65&gt;0),Q65/engine.cfg!$D214,0)))*Q73)*IF(engine.cfg!$D137&lt;0,engine.cfg!$D138,engine.cfg!$D137+(engine.cfg!$D138-engine.cfg!$D137)*MIN(MAX(0,Q5),1))*(1+Q10),"N/A")</f>
        <v>4809.9808812892707</v>
      </c>
      <c r="R75" s="47">
        <f>IF(R15="OK",MAX(0,IF(AND(engine.cfg!$D139&lt;=0.5,engine.cfg!$D140&lt;=0.5),R19,MAX(IF(engine.cfg!$D140&lt;=0.5,Constants!$P14*engine.cfg!$D84*engine.cfg!$D85,IF(engine.cfg!$D140,R98,R113)),IF(engine.cfg!$D140,R98,R113))*(engine.cfg!$D141+(engine.cfg!$D217-engine.cfg!$D141)*IF(AND(ABS(engine.cfg!$D214)&gt;0,R65&gt;0),R65/engine.cfg!$D214,0)))*R73)*IF(engine.cfg!$D137&lt;0,engine.cfg!$D138,engine.cfg!$D137+(engine.cfg!$D138-engine.cfg!$D137)*MIN(MAX(0,R5),1))*(1+R10),"N/A")</f>
        <v>4730.55018728493</v>
      </c>
      <c r="S75" s="47">
        <f>IF(S15="OK",MAX(0,IF(AND(engine.cfg!$D139&lt;=0.5,engine.cfg!$D140&lt;=0.5),S19,MAX(IF(engine.cfg!$D140&lt;=0.5,Constants!$P14*engine.cfg!$D84*engine.cfg!$D85,IF(engine.cfg!$D140,S98,S113)),IF(engine.cfg!$D140,S98,S113))*(engine.cfg!$D141+(engine.cfg!$D217-engine.cfg!$D141)*IF(AND(ABS(engine.cfg!$D214)&gt;0,S65&gt;0),S65/engine.cfg!$D214,0)))*S73)*IF(engine.cfg!$D137&lt;0,engine.cfg!$D138,engine.cfg!$D137+(engine.cfg!$D138-engine.cfg!$D137)*MIN(MAX(0,S5),1))*(1+S10),"N/A")</f>
        <v>4648.9449157777954</v>
      </c>
      <c r="T75" s="47">
        <f>IF(T15="OK",MAX(0,IF(AND(engine.cfg!$D139&lt;=0.5,engine.cfg!$D140&lt;=0.5),T19,MAX(IF(engine.cfg!$D140&lt;=0.5,Constants!$P14*engine.cfg!$D84*engine.cfg!$D85,IF(engine.cfg!$D140,T98,T113)),IF(engine.cfg!$D140,T98,T113))*(engine.cfg!$D141+(engine.cfg!$D217-engine.cfg!$D141)*IF(AND(ABS(engine.cfg!$D214)&gt;0,T65&gt;0),T65/engine.cfg!$D214,0)))*T73)*IF(engine.cfg!$D137&lt;0,engine.cfg!$D138,engine.cfg!$D137+(engine.cfg!$D138-engine.cfg!$D137)*MIN(MAX(0,T5),1))*(1+T10),"N/A")</f>
        <v>4565.4169050819555</v>
      </c>
      <c r="U75" s="47">
        <f>IF(U15="OK",MAX(0,IF(AND(engine.cfg!$D139&lt;=0.5,engine.cfg!$D140&lt;=0.5),U19,MAX(IF(engine.cfg!$D140&lt;=0.5,Constants!$P14*engine.cfg!$D84*engine.cfg!$D85,IF(engine.cfg!$D140,U98,U113)),IF(engine.cfg!$D140,U98,U113))*(engine.cfg!$D141+(engine.cfg!$D217-engine.cfg!$D141)*IF(AND(ABS(engine.cfg!$D214)&gt;0,U65&gt;0),U65/engine.cfg!$D214,0)))*U73)*IF(engine.cfg!$D137&lt;0,engine.cfg!$D138,engine.cfg!$D137+(engine.cfg!$D138-engine.cfg!$D137)*MIN(MAX(0,U5),1))*(1+U10),"N/A")</f>
        <v>4480.2172946938244</v>
      </c>
      <c r="V75" s="47">
        <f>IF(V15="OK",MAX(0,IF(AND(engine.cfg!$D139&lt;=0.5,engine.cfg!$D140&lt;=0.5),V19,MAX(IF(engine.cfg!$D140&lt;=0.5,Constants!$P14*engine.cfg!$D84*engine.cfg!$D85,IF(engine.cfg!$D140,V98,V113)),IF(engine.cfg!$D140,V98,V113))*(engine.cfg!$D141+(engine.cfg!$D217-engine.cfg!$D141)*IF(AND(ABS(engine.cfg!$D214)&gt;0,V65&gt;0),V65/engine.cfg!$D214,0)))*V73)*IF(engine.cfg!$D137&lt;0,engine.cfg!$D138,engine.cfg!$D137+(engine.cfg!$D138-engine.cfg!$D137)*MIN(MAX(0,V5),1))*(1+V10),"N/A")</f>
        <v>4393.594328829965</v>
      </c>
      <c r="W75" s="47">
        <f>IF(W15="OK",MAX(0,IF(AND(engine.cfg!$D139&lt;=0.5,engine.cfg!$D140&lt;=0.5),W19,MAX(IF(engine.cfg!$D140&lt;=0.5,Constants!$P14*engine.cfg!$D84*engine.cfg!$D85,IF(engine.cfg!$D140,W98,W113)),IF(engine.cfg!$D140,W98,W113))*(engine.cfg!$D141+(engine.cfg!$D217-engine.cfg!$D141)*IF(AND(ABS(engine.cfg!$D214)&gt;0,W65&gt;0),W65/engine.cfg!$D214,0)))*W73)*IF(engine.cfg!$D137&lt;0,engine.cfg!$D138,engine.cfg!$D137+(engine.cfg!$D138-engine.cfg!$D137)*MIN(MAX(0,W5),1))*(1+W10),"N/A")</f>
        <v>4305.7913603011593</v>
      </c>
    </row>
    <row r="76" spans="1:23" ht="15" customHeight="1" x14ac:dyDescent="0.25">
      <c r="A76" s="212" t="s">
        <v>6</v>
      </c>
      <c r="B76" s="21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</row>
    <row r="77" spans="1:23" ht="15" customHeight="1" x14ac:dyDescent="0.25">
      <c r="A77" s="55" t="s">
        <v>59</v>
      </c>
      <c r="B77" s="56" t="s">
        <v>35</v>
      </c>
      <c r="C77" s="59" t="str" cm="1">
        <f t="array" ref="C77">IF(AND(C15="OK",engine.cfg!$D36&gt;0.5),IF(C19/(engine.cfg!$D84*engine.cfg!$D85)&lt;=engine.cfg!$D39,engine.cfg!$E39,IF(C19/(engine.cfg!$D84*engine.cfg!$D85)&gt;=engine.cfg!$D48,engine.cfg!$E48,INDEX(engine.cfg!$E39:$E48,MIN(MATCH(C19/(engine.cfg!$D84*engine.cfg!$D85),engine.cfg!$D39:$D48),ROWS(engine.cfg!$D39:$D48)-1))+(INDEX(engine.cfg!$E39:$E48,MIN(MATCH(C19/(engine.cfg!$D84*engine.cfg!$D85),engine.cfg!$D39:$D48),ROWS(engine.cfg!$D39:$D48)-1)+1)-INDEX(engine.cfg!$E39:$E48,MIN(MATCH(C19/(engine.cfg!$D84*engine.cfg!$D85),engine.cfg!$D39:$D48),ROWS(engine.cfg!$D39:$D48)-1)))*(C19/(engine.cfg!$D84*engine.cfg!$D85)-INDEX(engine.cfg!$D39:$D48,MIN(MATCH(C19/(engine.cfg!$D84*engine.cfg!$D85),engine.cfg!$D39:$D48),ROWS(engine.cfg!$D39:$D48)-1)))/(INDEX(engine.cfg!$D39:$D48,MIN(MATCH(C19/(engine.cfg!$D84*engine.cfg!$D85),engine.cfg!$D39:$D48),ROWS(engine.cfg!$D39:$D48)-1)+1)-INDEX(engine.cfg!$D39:$D48,MIN(MATCH(C19/(engine.cfg!$D84*engine.cfg!$D85),engine.cfg!$D39:$D48),ROWS(engine.cfg!$D39:$D48)-1))))),"N/A")</f>
        <v>N/A</v>
      </c>
      <c r="D77" s="59" t="str" cm="1">
        <f t="array" ref="D77">IF(AND(D15="OK",engine.cfg!$D36&gt;0.5),IF(D19/(engine.cfg!$D84*engine.cfg!$D85)&lt;=engine.cfg!$D39,engine.cfg!$E39,IF(D19/(engine.cfg!$D84*engine.cfg!$D85)&gt;=engine.cfg!$D48,engine.cfg!$E48,INDEX(engine.cfg!$E39:$E48,MIN(MATCH(D19/(engine.cfg!$D84*engine.cfg!$D85),engine.cfg!$D39:$D48),ROWS(engine.cfg!$D39:$D48)-1))+(INDEX(engine.cfg!$E39:$E48,MIN(MATCH(D19/(engine.cfg!$D84*engine.cfg!$D85),engine.cfg!$D39:$D48),ROWS(engine.cfg!$D39:$D48)-1)+1)-INDEX(engine.cfg!$E39:$E48,MIN(MATCH(D19/(engine.cfg!$D84*engine.cfg!$D85),engine.cfg!$D39:$D48),ROWS(engine.cfg!$D39:$D48)-1)))*(D19/(engine.cfg!$D84*engine.cfg!$D85)-INDEX(engine.cfg!$D39:$D48,MIN(MATCH(D19/(engine.cfg!$D84*engine.cfg!$D85),engine.cfg!$D39:$D48),ROWS(engine.cfg!$D39:$D48)-1)))/(INDEX(engine.cfg!$D39:$D48,MIN(MATCH(D19/(engine.cfg!$D84*engine.cfg!$D85),engine.cfg!$D39:$D48),ROWS(engine.cfg!$D39:$D48)-1)+1)-INDEX(engine.cfg!$D39:$D48,MIN(MATCH(D19/(engine.cfg!$D84*engine.cfg!$D85),engine.cfg!$D39:$D48),ROWS(engine.cfg!$D39:$D48)-1))))),"N/A")</f>
        <v>N/A</v>
      </c>
      <c r="E77" s="59" t="str" cm="1">
        <f t="array" ref="E77">IF(AND(E15="OK",engine.cfg!$D36&gt;0.5),IF(E19/(engine.cfg!$D84*engine.cfg!$D85)&lt;=engine.cfg!$D39,engine.cfg!$E39,IF(E19/(engine.cfg!$D84*engine.cfg!$D85)&gt;=engine.cfg!$D48,engine.cfg!$E48,INDEX(engine.cfg!$E39:$E48,MIN(MATCH(E19/(engine.cfg!$D84*engine.cfg!$D85),engine.cfg!$D39:$D48),ROWS(engine.cfg!$D39:$D48)-1))+(INDEX(engine.cfg!$E39:$E48,MIN(MATCH(E19/(engine.cfg!$D84*engine.cfg!$D85),engine.cfg!$D39:$D48),ROWS(engine.cfg!$D39:$D48)-1)+1)-INDEX(engine.cfg!$E39:$E48,MIN(MATCH(E19/(engine.cfg!$D84*engine.cfg!$D85),engine.cfg!$D39:$D48),ROWS(engine.cfg!$D39:$D48)-1)))*(E19/(engine.cfg!$D84*engine.cfg!$D85)-INDEX(engine.cfg!$D39:$D48,MIN(MATCH(E19/(engine.cfg!$D84*engine.cfg!$D85),engine.cfg!$D39:$D48),ROWS(engine.cfg!$D39:$D48)-1)))/(INDEX(engine.cfg!$D39:$D48,MIN(MATCH(E19/(engine.cfg!$D84*engine.cfg!$D85),engine.cfg!$D39:$D48),ROWS(engine.cfg!$D39:$D48)-1)+1)-INDEX(engine.cfg!$D39:$D48,MIN(MATCH(E19/(engine.cfg!$D84*engine.cfg!$D85),engine.cfg!$D39:$D48),ROWS(engine.cfg!$D39:$D48)-1))))),"N/A")</f>
        <v>N/A</v>
      </c>
      <c r="F77" s="59" t="str" cm="1">
        <f t="array" ref="F77">IF(AND(F15="OK",engine.cfg!$D36&gt;0.5),IF(F19/(engine.cfg!$D84*engine.cfg!$D85)&lt;=engine.cfg!$D39,engine.cfg!$E39,IF(F19/(engine.cfg!$D84*engine.cfg!$D85)&gt;=engine.cfg!$D48,engine.cfg!$E48,INDEX(engine.cfg!$E39:$E48,MIN(MATCH(F19/(engine.cfg!$D84*engine.cfg!$D85),engine.cfg!$D39:$D48),ROWS(engine.cfg!$D39:$D48)-1))+(INDEX(engine.cfg!$E39:$E48,MIN(MATCH(F19/(engine.cfg!$D84*engine.cfg!$D85),engine.cfg!$D39:$D48),ROWS(engine.cfg!$D39:$D48)-1)+1)-INDEX(engine.cfg!$E39:$E48,MIN(MATCH(F19/(engine.cfg!$D84*engine.cfg!$D85),engine.cfg!$D39:$D48),ROWS(engine.cfg!$D39:$D48)-1)))*(F19/(engine.cfg!$D84*engine.cfg!$D85)-INDEX(engine.cfg!$D39:$D48,MIN(MATCH(F19/(engine.cfg!$D84*engine.cfg!$D85),engine.cfg!$D39:$D48),ROWS(engine.cfg!$D39:$D48)-1)))/(INDEX(engine.cfg!$D39:$D48,MIN(MATCH(F19/(engine.cfg!$D84*engine.cfg!$D85),engine.cfg!$D39:$D48),ROWS(engine.cfg!$D39:$D48)-1)+1)-INDEX(engine.cfg!$D39:$D48,MIN(MATCH(F19/(engine.cfg!$D84*engine.cfg!$D85),engine.cfg!$D39:$D48),ROWS(engine.cfg!$D39:$D48)-1))))),"N/A")</f>
        <v>N/A</v>
      </c>
      <c r="G77" s="59" t="str" cm="1">
        <f t="array" ref="G77">IF(AND(G15="OK",engine.cfg!$D36&gt;0.5),IF(G19/(engine.cfg!$D84*engine.cfg!$D85)&lt;=engine.cfg!$D39,engine.cfg!$E39,IF(G19/(engine.cfg!$D84*engine.cfg!$D85)&gt;=engine.cfg!$D48,engine.cfg!$E48,INDEX(engine.cfg!$E39:$E48,MIN(MATCH(G19/(engine.cfg!$D84*engine.cfg!$D85),engine.cfg!$D39:$D48),ROWS(engine.cfg!$D39:$D48)-1))+(INDEX(engine.cfg!$E39:$E48,MIN(MATCH(G19/(engine.cfg!$D84*engine.cfg!$D85),engine.cfg!$D39:$D48),ROWS(engine.cfg!$D39:$D48)-1)+1)-INDEX(engine.cfg!$E39:$E48,MIN(MATCH(G19/(engine.cfg!$D84*engine.cfg!$D85),engine.cfg!$D39:$D48),ROWS(engine.cfg!$D39:$D48)-1)))*(G19/(engine.cfg!$D84*engine.cfg!$D85)-INDEX(engine.cfg!$D39:$D48,MIN(MATCH(G19/(engine.cfg!$D84*engine.cfg!$D85),engine.cfg!$D39:$D48),ROWS(engine.cfg!$D39:$D48)-1)))/(INDEX(engine.cfg!$D39:$D48,MIN(MATCH(G19/(engine.cfg!$D84*engine.cfg!$D85),engine.cfg!$D39:$D48),ROWS(engine.cfg!$D39:$D48)-1)+1)-INDEX(engine.cfg!$D39:$D48,MIN(MATCH(G19/(engine.cfg!$D84*engine.cfg!$D85),engine.cfg!$D39:$D48),ROWS(engine.cfg!$D39:$D48)-1))))),"N/A")</f>
        <v>N/A</v>
      </c>
      <c r="H77" s="59" t="str" cm="1">
        <f t="array" ref="H77">IF(AND(H15="OK",engine.cfg!$D36&gt;0.5),IF(H19/(engine.cfg!$D84*engine.cfg!$D85)&lt;=engine.cfg!$D39,engine.cfg!$E39,IF(H19/(engine.cfg!$D84*engine.cfg!$D85)&gt;=engine.cfg!$D48,engine.cfg!$E48,INDEX(engine.cfg!$E39:$E48,MIN(MATCH(H19/(engine.cfg!$D84*engine.cfg!$D85),engine.cfg!$D39:$D48),ROWS(engine.cfg!$D39:$D48)-1))+(INDEX(engine.cfg!$E39:$E48,MIN(MATCH(H19/(engine.cfg!$D84*engine.cfg!$D85),engine.cfg!$D39:$D48),ROWS(engine.cfg!$D39:$D48)-1)+1)-INDEX(engine.cfg!$E39:$E48,MIN(MATCH(H19/(engine.cfg!$D84*engine.cfg!$D85),engine.cfg!$D39:$D48),ROWS(engine.cfg!$D39:$D48)-1)))*(H19/(engine.cfg!$D84*engine.cfg!$D85)-INDEX(engine.cfg!$D39:$D48,MIN(MATCH(H19/(engine.cfg!$D84*engine.cfg!$D85),engine.cfg!$D39:$D48),ROWS(engine.cfg!$D39:$D48)-1)))/(INDEX(engine.cfg!$D39:$D48,MIN(MATCH(H19/(engine.cfg!$D84*engine.cfg!$D85),engine.cfg!$D39:$D48),ROWS(engine.cfg!$D39:$D48)-1)+1)-INDEX(engine.cfg!$D39:$D48,MIN(MATCH(H19/(engine.cfg!$D84*engine.cfg!$D85),engine.cfg!$D39:$D48),ROWS(engine.cfg!$D39:$D48)-1))))),"N/A")</f>
        <v>N/A</v>
      </c>
      <c r="I77" s="59" t="str" cm="1">
        <f t="array" ref="I77">IF(AND(I15="OK",engine.cfg!$D36&gt;0.5),IF(I19/(engine.cfg!$D84*engine.cfg!$D85)&lt;=engine.cfg!$D39,engine.cfg!$E39,IF(I19/(engine.cfg!$D84*engine.cfg!$D85)&gt;=engine.cfg!$D48,engine.cfg!$E48,INDEX(engine.cfg!$E39:$E48,MIN(MATCH(I19/(engine.cfg!$D84*engine.cfg!$D85),engine.cfg!$D39:$D48),ROWS(engine.cfg!$D39:$D48)-1))+(INDEX(engine.cfg!$E39:$E48,MIN(MATCH(I19/(engine.cfg!$D84*engine.cfg!$D85),engine.cfg!$D39:$D48),ROWS(engine.cfg!$D39:$D48)-1)+1)-INDEX(engine.cfg!$E39:$E48,MIN(MATCH(I19/(engine.cfg!$D84*engine.cfg!$D85),engine.cfg!$D39:$D48),ROWS(engine.cfg!$D39:$D48)-1)))*(I19/(engine.cfg!$D84*engine.cfg!$D85)-INDEX(engine.cfg!$D39:$D48,MIN(MATCH(I19/(engine.cfg!$D84*engine.cfg!$D85),engine.cfg!$D39:$D48),ROWS(engine.cfg!$D39:$D48)-1)))/(INDEX(engine.cfg!$D39:$D48,MIN(MATCH(I19/(engine.cfg!$D84*engine.cfg!$D85),engine.cfg!$D39:$D48),ROWS(engine.cfg!$D39:$D48)-1)+1)-INDEX(engine.cfg!$D39:$D48,MIN(MATCH(I19/(engine.cfg!$D84*engine.cfg!$D85),engine.cfg!$D39:$D48),ROWS(engine.cfg!$D39:$D48)-1))))),"N/A")</f>
        <v>N/A</v>
      </c>
      <c r="J77" s="59" t="str" cm="1">
        <f t="array" ref="J77">IF(AND(J15="OK",engine.cfg!$D36&gt;0.5),IF(J19/(engine.cfg!$D84*engine.cfg!$D85)&lt;=engine.cfg!$D39,engine.cfg!$E39,IF(J19/(engine.cfg!$D84*engine.cfg!$D85)&gt;=engine.cfg!$D48,engine.cfg!$E48,INDEX(engine.cfg!$E39:$E48,MIN(MATCH(J19/(engine.cfg!$D84*engine.cfg!$D85),engine.cfg!$D39:$D48),ROWS(engine.cfg!$D39:$D48)-1))+(INDEX(engine.cfg!$E39:$E48,MIN(MATCH(J19/(engine.cfg!$D84*engine.cfg!$D85),engine.cfg!$D39:$D48),ROWS(engine.cfg!$D39:$D48)-1)+1)-INDEX(engine.cfg!$E39:$E48,MIN(MATCH(J19/(engine.cfg!$D84*engine.cfg!$D85),engine.cfg!$D39:$D48),ROWS(engine.cfg!$D39:$D48)-1)))*(J19/(engine.cfg!$D84*engine.cfg!$D85)-INDEX(engine.cfg!$D39:$D48,MIN(MATCH(J19/(engine.cfg!$D84*engine.cfg!$D85),engine.cfg!$D39:$D48),ROWS(engine.cfg!$D39:$D48)-1)))/(INDEX(engine.cfg!$D39:$D48,MIN(MATCH(J19/(engine.cfg!$D84*engine.cfg!$D85),engine.cfg!$D39:$D48),ROWS(engine.cfg!$D39:$D48)-1)+1)-INDEX(engine.cfg!$D39:$D48,MIN(MATCH(J19/(engine.cfg!$D84*engine.cfg!$D85),engine.cfg!$D39:$D48),ROWS(engine.cfg!$D39:$D48)-1))))),"N/A")</f>
        <v>N/A</v>
      </c>
      <c r="K77" s="59" t="str" cm="1">
        <f t="array" ref="K77">IF(AND(K15="OK",engine.cfg!$D36&gt;0.5),IF(K19/(engine.cfg!$D84*engine.cfg!$D85)&lt;=engine.cfg!$D39,engine.cfg!$E39,IF(K19/(engine.cfg!$D84*engine.cfg!$D85)&gt;=engine.cfg!$D48,engine.cfg!$E48,INDEX(engine.cfg!$E39:$E48,MIN(MATCH(K19/(engine.cfg!$D84*engine.cfg!$D85),engine.cfg!$D39:$D48),ROWS(engine.cfg!$D39:$D48)-1))+(INDEX(engine.cfg!$E39:$E48,MIN(MATCH(K19/(engine.cfg!$D84*engine.cfg!$D85),engine.cfg!$D39:$D48),ROWS(engine.cfg!$D39:$D48)-1)+1)-INDEX(engine.cfg!$E39:$E48,MIN(MATCH(K19/(engine.cfg!$D84*engine.cfg!$D85),engine.cfg!$D39:$D48),ROWS(engine.cfg!$D39:$D48)-1)))*(K19/(engine.cfg!$D84*engine.cfg!$D85)-INDEX(engine.cfg!$D39:$D48,MIN(MATCH(K19/(engine.cfg!$D84*engine.cfg!$D85),engine.cfg!$D39:$D48),ROWS(engine.cfg!$D39:$D48)-1)))/(INDEX(engine.cfg!$D39:$D48,MIN(MATCH(K19/(engine.cfg!$D84*engine.cfg!$D85),engine.cfg!$D39:$D48),ROWS(engine.cfg!$D39:$D48)-1)+1)-INDEX(engine.cfg!$D39:$D48,MIN(MATCH(K19/(engine.cfg!$D84*engine.cfg!$D85),engine.cfg!$D39:$D48),ROWS(engine.cfg!$D39:$D48)-1))))),"N/A")</f>
        <v>N/A</v>
      </c>
      <c r="L77" s="59" t="str" cm="1">
        <f t="array" ref="L77">IF(AND(L15="OK",engine.cfg!$D36&gt;0.5),IF(L19/(engine.cfg!$D84*engine.cfg!$D85)&lt;=engine.cfg!$D39,engine.cfg!$E39,IF(L19/(engine.cfg!$D84*engine.cfg!$D85)&gt;=engine.cfg!$D48,engine.cfg!$E48,INDEX(engine.cfg!$E39:$E48,MIN(MATCH(L19/(engine.cfg!$D84*engine.cfg!$D85),engine.cfg!$D39:$D48),ROWS(engine.cfg!$D39:$D48)-1))+(INDEX(engine.cfg!$E39:$E48,MIN(MATCH(L19/(engine.cfg!$D84*engine.cfg!$D85),engine.cfg!$D39:$D48),ROWS(engine.cfg!$D39:$D48)-1)+1)-INDEX(engine.cfg!$E39:$E48,MIN(MATCH(L19/(engine.cfg!$D84*engine.cfg!$D85),engine.cfg!$D39:$D48),ROWS(engine.cfg!$D39:$D48)-1)))*(L19/(engine.cfg!$D84*engine.cfg!$D85)-INDEX(engine.cfg!$D39:$D48,MIN(MATCH(L19/(engine.cfg!$D84*engine.cfg!$D85),engine.cfg!$D39:$D48),ROWS(engine.cfg!$D39:$D48)-1)))/(INDEX(engine.cfg!$D39:$D48,MIN(MATCH(L19/(engine.cfg!$D84*engine.cfg!$D85),engine.cfg!$D39:$D48),ROWS(engine.cfg!$D39:$D48)-1)+1)-INDEX(engine.cfg!$D39:$D48,MIN(MATCH(L19/(engine.cfg!$D84*engine.cfg!$D85),engine.cfg!$D39:$D48),ROWS(engine.cfg!$D39:$D48)-1))))),"N/A")</f>
        <v>N/A</v>
      </c>
      <c r="M77" s="59" t="str" cm="1">
        <f t="array" ref="M77">IF(AND(M15="OK",engine.cfg!$D36&gt;0.5),IF(M19/(engine.cfg!$D84*engine.cfg!$D85)&lt;=engine.cfg!$D39,engine.cfg!$E39,IF(M19/(engine.cfg!$D84*engine.cfg!$D85)&gt;=engine.cfg!$D48,engine.cfg!$E48,INDEX(engine.cfg!$E39:$E48,MIN(MATCH(M19/(engine.cfg!$D84*engine.cfg!$D85),engine.cfg!$D39:$D48),ROWS(engine.cfg!$D39:$D48)-1))+(INDEX(engine.cfg!$E39:$E48,MIN(MATCH(M19/(engine.cfg!$D84*engine.cfg!$D85),engine.cfg!$D39:$D48),ROWS(engine.cfg!$D39:$D48)-1)+1)-INDEX(engine.cfg!$E39:$E48,MIN(MATCH(M19/(engine.cfg!$D84*engine.cfg!$D85),engine.cfg!$D39:$D48),ROWS(engine.cfg!$D39:$D48)-1)))*(M19/(engine.cfg!$D84*engine.cfg!$D85)-INDEX(engine.cfg!$D39:$D48,MIN(MATCH(M19/(engine.cfg!$D84*engine.cfg!$D85),engine.cfg!$D39:$D48),ROWS(engine.cfg!$D39:$D48)-1)))/(INDEX(engine.cfg!$D39:$D48,MIN(MATCH(M19/(engine.cfg!$D84*engine.cfg!$D85),engine.cfg!$D39:$D48),ROWS(engine.cfg!$D39:$D48)-1)+1)-INDEX(engine.cfg!$D39:$D48,MIN(MATCH(M19/(engine.cfg!$D84*engine.cfg!$D85),engine.cfg!$D39:$D48),ROWS(engine.cfg!$D39:$D48)-1))))),"N/A")</f>
        <v>N/A</v>
      </c>
      <c r="N77" s="59" t="str" cm="1">
        <f t="array" ref="N77">IF(AND(N15="OK",engine.cfg!$D36&gt;0.5),IF(N19/(engine.cfg!$D84*engine.cfg!$D85)&lt;=engine.cfg!$D39,engine.cfg!$E39,IF(N19/(engine.cfg!$D84*engine.cfg!$D85)&gt;=engine.cfg!$D48,engine.cfg!$E48,INDEX(engine.cfg!$E39:$E48,MIN(MATCH(N19/(engine.cfg!$D84*engine.cfg!$D85),engine.cfg!$D39:$D48),ROWS(engine.cfg!$D39:$D48)-1))+(INDEX(engine.cfg!$E39:$E48,MIN(MATCH(N19/(engine.cfg!$D84*engine.cfg!$D85),engine.cfg!$D39:$D48),ROWS(engine.cfg!$D39:$D48)-1)+1)-INDEX(engine.cfg!$E39:$E48,MIN(MATCH(N19/(engine.cfg!$D84*engine.cfg!$D85),engine.cfg!$D39:$D48),ROWS(engine.cfg!$D39:$D48)-1)))*(N19/(engine.cfg!$D84*engine.cfg!$D85)-INDEX(engine.cfg!$D39:$D48,MIN(MATCH(N19/(engine.cfg!$D84*engine.cfg!$D85),engine.cfg!$D39:$D48),ROWS(engine.cfg!$D39:$D48)-1)))/(INDEX(engine.cfg!$D39:$D48,MIN(MATCH(N19/(engine.cfg!$D84*engine.cfg!$D85),engine.cfg!$D39:$D48),ROWS(engine.cfg!$D39:$D48)-1)+1)-INDEX(engine.cfg!$D39:$D48,MIN(MATCH(N19/(engine.cfg!$D84*engine.cfg!$D85),engine.cfg!$D39:$D48),ROWS(engine.cfg!$D39:$D48)-1))))),"N/A")</f>
        <v>N/A</v>
      </c>
      <c r="O77" s="59" t="str" cm="1">
        <f t="array" ref="O77">IF(AND(O15="OK",engine.cfg!$D36&gt;0.5),IF(O19/(engine.cfg!$D84*engine.cfg!$D85)&lt;=engine.cfg!$D39,engine.cfg!$E39,IF(O19/(engine.cfg!$D84*engine.cfg!$D85)&gt;=engine.cfg!$D48,engine.cfg!$E48,INDEX(engine.cfg!$E39:$E48,MIN(MATCH(O19/(engine.cfg!$D84*engine.cfg!$D85),engine.cfg!$D39:$D48),ROWS(engine.cfg!$D39:$D48)-1))+(INDEX(engine.cfg!$E39:$E48,MIN(MATCH(O19/(engine.cfg!$D84*engine.cfg!$D85),engine.cfg!$D39:$D48),ROWS(engine.cfg!$D39:$D48)-1)+1)-INDEX(engine.cfg!$E39:$E48,MIN(MATCH(O19/(engine.cfg!$D84*engine.cfg!$D85),engine.cfg!$D39:$D48),ROWS(engine.cfg!$D39:$D48)-1)))*(O19/(engine.cfg!$D84*engine.cfg!$D85)-INDEX(engine.cfg!$D39:$D48,MIN(MATCH(O19/(engine.cfg!$D84*engine.cfg!$D85),engine.cfg!$D39:$D48),ROWS(engine.cfg!$D39:$D48)-1)))/(INDEX(engine.cfg!$D39:$D48,MIN(MATCH(O19/(engine.cfg!$D84*engine.cfg!$D85),engine.cfg!$D39:$D48),ROWS(engine.cfg!$D39:$D48)-1)+1)-INDEX(engine.cfg!$D39:$D48,MIN(MATCH(O19/(engine.cfg!$D84*engine.cfg!$D85),engine.cfg!$D39:$D48),ROWS(engine.cfg!$D39:$D48)-1))))),"N/A")</f>
        <v>N/A</v>
      </c>
      <c r="P77" s="59" t="str" cm="1">
        <f t="array" ref="P77">IF(AND(P15="OK",engine.cfg!$D36&gt;0.5),IF(P19/(engine.cfg!$D84*engine.cfg!$D85)&lt;=engine.cfg!$D39,engine.cfg!$E39,IF(P19/(engine.cfg!$D84*engine.cfg!$D85)&gt;=engine.cfg!$D48,engine.cfg!$E48,INDEX(engine.cfg!$E39:$E48,MIN(MATCH(P19/(engine.cfg!$D84*engine.cfg!$D85),engine.cfg!$D39:$D48),ROWS(engine.cfg!$D39:$D48)-1))+(INDEX(engine.cfg!$E39:$E48,MIN(MATCH(P19/(engine.cfg!$D84*engine.cfg!$D85),engine.cfg!$D39:$D48),ROWS(engine.cfg!$D39:$D48)-1)+1)-INDEX(engine.cfg!$E39:$E48,MIN(MATCH(P19/(engine.cfg!$D84*engine.cfg!$D85),engine.cfg!$D39:$D48),ROWS(engine.cfg!$D39:$D48)-1)))*(P19/(engine.cfg!$D84*engine.cfg!$D85)-INDEX(engine.cfg!$D39:$D48,MIN(MATCH(P19/(engine.cfg!$D84*engine.cfg!$D85),engine.cfg!$D39:$D48),ROWS(engine.cfg!$D39:$D48)-1)))/(INDEX(engine.cfg!$D39:$D48,MIN(MATCH(P19/(engine.cfg!$D84*engine.cfg!$D85),engine.cfg!$D39:$D48),ROWS(engine.cfg!$D39:$D48)-1)+1)-INDEX(engine.cfg!$D39:$D48,MIN(MATCH(P19/(engine.cfg!$D84*engine.cfg!$D85),engine.cfg!$D39:$D48),ROWS(engine.cfg!$D39:$D48)-1))))),"N/A")</f>
        <v>N/A</v>
      </c>
      <c r="Q77" s="59" t="str" cm="1">
        <f t="array" ref="Q77">IF(AND(Q15="OK",engine.cfg!$D36&gt;0.5),IF(Q19/(engine.cfg!$D84*engine.cfg!$D85)&lt;=engine.cfg!$D39,engine.cfg!$E39,IF(Q19/(engine.cfg!$D84*engine.cfg!$D85)&gt;=engine.cfg!$D48,engine.cfg!$E48,INDEX(engine.cfg!$E39:$E48,MIN(MATCH(Q19/(engine.cfg!$D84*engine.cfg!$D85),engine.cfg!$D39:$D48),ROWS(engine.cfg!$D39:$D48)-1))+(INDEX(engine.cfg!$E39:$E48,MIN(MATCH(Q19/(engine.cfg!$D84*engine.cfg!$D85),engine.cfg!$D39:$D48),ROWS(engine.cfg!$D39:$D48)-1)+1)-INDEX(engine.cfg!$E39:$E48,MIN(MATCH(Q19/(engine.cfg!$D84*engine.cfg!$D85),engine.cfg!$D39:$D48),ROWS(engine.cfg!$D39:$D48)-1)))*(Q19/(engine.cfg!$D84*engine.cfg!$D85)-INDEX(engine.cfg!$D39:$D48,MIN(MATCH(Q19/(engine.cfg!$D84*engine.cfg!$D85),engine.cfg!$D39:$D48),ROWS(engine.cfg!$D39:$D48)-1)))/(INDEX(engine.cfg!$D39:$D48,MIN(MATCH(Q19/(engine.cfg!$D84*engine.cfg!$D85),engine.cfg!$D39:$D48),ROWS(engine.cfg!$D39:$D48)-1)+1)-INDEX(engine.cfg!$D39:$D48,MIN(MATCH(Q19/(engine.cfg!$D84*engine.cfg!$D85),engine.cfg!$D39:$D48),ROWS(engine.cfg!$D39:$D48)-1))))),"N/A")</f>
        <v>N/A</v>
      </c>
      <c r="R77" s="59" t="str" cm="1">
        <f t="array" ref="R77">IF(AND(R15="OK",engine.cfg!$D36&gt;0.5),IF(R19/(engine.cfg!$D84*engine.cfg!$D85)&lt;=engine.cfg!$D39,engine.cfg!$E39,IF(R19/(engine.cfg!$D84*engine.cfg!$D85)&gt;=engine.cfg!$D48,engine.cfg!$E48,INDEX(engine.cfg!$E39:$E48,MIN(MATCH(R19/(engine.cfg!$D84*engine.cfg!$D85),engine.cfg!$D39:$D48),ROWS(engine.cfg!$D39:$D48)-1))+(INDEX(engine.cfg!$E39:$E48,MIN(MATCH(R19/(engine.cfg!$D84*engine.cfg!$D85),engine.cfg!$D39:$D48),ROWS(engine.cfg!$D39:$D48)-1)+1)-INDEX(engine.cfg!$E39:$E48,MIN(MATCH(R19/(engine.cfg!$D84*engine.cfg!$D85),engine.cfg!$D39:$D48),ROWS(engine.cfg!$D39:$D48)-1)))*(R19/(engine.cfg!$D84*engine.cfg!$D85)-INDEX(engine.cfg!$D39:$D48,MIN(MATCH(R19/(engine.cfg!$D84*engine.cfg!$D85),engine.cfg!$D39:$D48),ROWS(engine.cfg!$D39:$D48)-1)))/(INDEX(engine.cfg!$D39:$D48,MIN(MATCH(R19/(engine.cfg!$D84*engine.cfg!$D85),engine.cfg!$D39:$D48),ROWS(engine.cfg!$D39:$D48)-1)+1)-INDEX(engine.cfg!$D39:$D48,MIN(MATCH(R19/(engine.cfg!$D84*engine.cfg!$D85),engine.cfg!$D39:$D48),ROWS(engine.cfg!$D39:$D48)-1))))),"N/A")</f>
        <v>N/A</v>
      </c>
      <c r="S77" s="59" t="str" cm="1">
        <f t="array" ref="S77">IF(AND(S15="OK",engine.cfg!$D36&gt;0.5),IF(S19/(engine.cfg!$D84*engine.cfg!$D85)&lt;=engine.cfg!$D39,engine.cfg!$E39,IF(S19/(engine.cfg!$D84*engine.cfg!$D85)&gt;=engine.cfg!$D48,engine.cfg!$E48,INDEX(engine.cfg!$E39:$E48,MIN(MATCH(S19/(engine.cfg!$D84*engine.cfg!$D85),engine.cfg!$D39:$D48),ROWS(engine.cfg!$D39:$D48)-1))+(INDEX(engine.cfg!$E39:$E48,MIN(MATCH(S19/(engine.cfg!$D84*engine.cfg!$D85),engine.cfg!$D39:$D48),ROWS(engine.cfg!$D39:$D48)-1)+1)-INDEX(engine.cfg!$E39:$E48,MIN(MATCH(S19/(engine.cfg!$D84*engine.cfg!$D85),engine.cfg!$D39:$D48),ROWS(engine.cfg!$D39:$D48)-1)))*(S19/(engine.cfg!$D84*engine.cfg!$D85)-INDEX(engine.cfg!$D39:$D48,MIN(MATCH(S19/(engine.cfg!$D84*engine.cfg!$D85),engine.cfg!$D39:$D48),ROWS(engine.cfg!$D39:$D48)-1)))/(INDEX(engine.cfg!$D39:$D48,MIN(MATCH(S19/(engine.cfg!$D84*engine.cfg!$D85),engine.cfg!$D39:$D48),ROWS(engine.cfg!$D39:$D48)-1)+1)-INDEX(engine.cfg!$D39:$D48,MIN(MATCH(S19/(engine.cfg!$D84*engine.cfg!$D85),engine.cfg!$D39:$D48),ROWS(engine.cfg!$D39:$D48)-1))))),"N/A")</f>
        <v>N/A</v>
      </c>
      <c r="T77" s="59" t="str" cm="1">
        <f t="array" ref="T77">IF(AND(T15="OK",engine.cfg!$D36&gt;0.5),IF(T19/(engine.cfg!$D84*engine.cfg!$D85)&lt;=engine.cfg!$D39,engine.cfg!$E39,IF(T19/(engine.cfg!$D84*engine.cfg!$D85)&gt;=engine.cfg!$D48,engine.cfg!$E48,INDEX(engine.cfg!$E39:$E48,MIN(MATCH(T19/(engine.cfg!$D84*engine.cfg!$D85),engine.cfg!$D39:$D48),ROWS(engine.cfg!$D39:$D48)-1))+(INDEX(engine.cfg!$E39:$E48,MIN(MATCH(T19/(engine.cfg!$D84*engine.cfg!$D85),engine.cfg!$D39:$D48),ROWS(engine.cfg!$D39:$D48)-1)+1)-INDEX(engine.cfg!$E39:$E48,MIN(MATCH(T19/(engine.cfg!$D84*engine.cfg!$D85),engine.cfg!$D39:$D48),ROWS(engine.cfg!$D39:$D48)-1)))*(T19/(engine.cfg!$D84*engine.cfg!$D85)-INDEX(engine.cfg!$D39:$D48,MIN(MATCH(T19/(engine.cfg!$D84*engine.cfg!$D85),engine.cfg!$D39:$D48),ROWS(engine.cfg!$D39:$D48)-1)))/(INDEX(engine.cfg!$D39:$D48,MIN(MATCH(T19/(engine.cfg!$D84*engine.cfg!$D85),engine.cfg!$D39:$D48),ROWS(engine.cfg!$D39:$D48)-1)+1)-INDEX(engine.cfg!$D39:$D48,MIN(MATCH(T19/(engine.cfg!$D84*engine.cfg!$D85),engine.cfg!$D39:$D48),ROWS(engine.cfg!$D39:$D48)-1))))),"N/A")</f>
        <v>N/A</v>
      </c>
      <c r="U77" s="59" t="str" cm="1">
        <f t="array" ref="U77">IF(AND(U15="OK",engine.cfg!$D36&gt;0.5),IF(U19/(engine.cfg!$D84*engine.cfg!$D85)&lt;=engine.cfg!$D39,engine.cfg!$E39,IF(U19/(engine.cfg!$D84*engine.cfg!$D85)&gt;=engine.cfg!$D48,engine.cfg!$E48,INDEX(engine.cfg!$E39:$E48,MIN(MATCH(U19/(engine.cfg!$D84*engine.cfg!$D85),engine.cfg!$D39:$D48),ROWS(engine.cfg!$D39:$D48)-1))+(INDEX(engine.cfg!$E39:$E48,MIN(MATCH(U19/(engine.cfg!$D84*engine.cfg!$D85),engine.cfg!$D39:$D48),ROWS(engine.cfg!$D39:$D48)-1)+1)-INDEX(engine.cfg!$E39:$E48,MIN(MATCH(U19/(engine.cfg!$D84*engine.cfg!$D85),engine.cfg!$D39:$D48),ROWS(engine.cfg!$D39:$D48)-1)))*(U19/(engine.cfg!$D84*engine.cfg!$D85)-INDEX(engine.cfg!$D39:$D48,MIN(MATCH(U19/(engine.cfg!$D84*engine.cfg!$D85),engine.cfg!$D39:$D48),ROWS(engine.cfg!$D39:$D48)-1)))/(INDEX(engine.cfg!$D39:$D48,MIN(MATCH(U19/(engine.cfg!$D84*engine.cfg!$D85),engine.cfg!$D39:$D48),ROWS(engine.cfg!$D39:$D48)-1)+1)-INDEX(engine.cfg!$D39:$D48,MIN(MATCH(U19/(engine.cfg!$D84*engine.cfg!$D85),engine.cfg!$D39:$D48),ROWS(engine.cfg!$D39:$D48)-1))))),"N/A")</f>
        <v>N/A</v>
      </c>
      <c r="V77" s="59" t="str" cm="1">
        <f t="array" ref="V77">IF(AND(V15="OK",engine.cfg!$D36&gt;0.5),IF(V19/(engine.cfg!$D84*engine.cfg!$D85)&lt;=engine.cfg!$D39,engine.cfg!$E39,IF(V19/(engine.cfg!$D84*engine.cfg!$D85)&gt;=engine.cfg!$D48,engine.cfg!$E48,INDEX(engine.cfg!$E39:$E48,MIN(MATCH(V19/(engine.cfg!$D84*engine.cfg!$D85),engine.cfg!$D39:$D48),ROWS(engine.cfg!$D39:$D48)-1))+(INDEX(engine.cfg!$E39:$E48,MIN(MATCH(V19/(engine.cfg!$D84*engine.cfg!$D85),engine.cfg!$D39:$D48),ROWS(engine.cfg!$D39:$D48)-1)+1)-INDEX(engine.cfg!$E39:$E48,MIN(MATCH(V19/(engine.cfg!$D84*engine.cfg!$D85),engine.cfg!$D39:$D48),ROWS(engine.cfg!$D39:$D48)-1)))*(V19/(engine.cfg!$D84*engine.cfg!$D85)-INDEX(engine.cfg!$D39:$D48,MIN(MATCH(V19/(engine.cfg!$D84*engine.cfg!$D85),engine.cfg!$D39:$D48),ROWS(engine.cfg!$D39:$D48)-1)))/(INDEX(engine.cfg!$D39:$D48,MIN(MATCH(V19/(engine.cfg!$D84*engine.cfg!$D85),engine.cfg!$D39:$D48),ROWS(engine.cfg!$D39:$D48)-1)+1)-INDEX(engine.cfg!$D39:$D48,MIN(MATCH(V19/(engine.cfg!$D84*engine.cfg!$D85),engine.cfg!$D39:$D48),ROWS(engine.cfg!$D39:$D48)-1))))),"N/A")</f>
        <v>N/A</v>
      </c>
      <c r="W77" s="59" t="str" cm="1">
        <f t="array" ref="W77">IF(AND(W15="OK",engine.cfg!$D36&gt;0.5),IF(W19/(engine.cfg!$D84*engine.cfg!$D85)&lt;=engine.cfg!$D39,engine.cfg!$E39,IF(W19/(engine.cfg!$D84*engine.cfg!$D85)&gt;=engine.cfg!$D48,engine.cfg!$E48,INDEX(engine.cfg!$E39:$E48,MIN(MATCH(W19/(engine.cfg!$D84*engine.cfg!$D85),engine.cfg!$D39:$D48),ROWS(engine.cfg!$D39:$D48)-1))+(INDEX(engine.cfg!$E39:$E48,MIN(MATCH(W19/(engine.cfg!$D84*engine.cfg!$D85),engine.cfg!$D39:$D48),ROWS(engine.cfg!$D39:$D48)-1)+1)-INDEX(engine.cfg!$E39:$E48,MIN(MATCH(W19/(engine.cfg!$D84*engine.cfg!$D85),engine.cfg!$D39:$D48),ROWS(engine.cfg!$D39:$D48)-1)))*(W19/(engine.cfg!$D84*engine.cfg!$D85)-INDEX(engine.cfg!$D39:$D48,MIN(MATCH(W19/(engine.cfg!$D84*engine.cfg!$D85),engine.cfg!$D39:$D48),ROWS(engine.cfg!$D39:$D48)-1)))/(INDEX(engine.cfg!$D39:$D48,MIN(MATCH(W19/(engine.cfg!$D84*engine.cfg!$D85),engine.cfg!$D39:$D48),ROWS(engine.cfg!$D39:$D48)-1)+1)-INDEX(engine.cfg!$D39:$D48,MIN(MATCH(W19/(engine.cfg!$D84*engine.cfg!$D85),engine.cfg!$D39:$D48),ROWS(engine.cfg!$D39:$D48)-1))))),"N/A")</f>
        <v>N/A</v>
      </c>
    </row>
    <row r="78" spans="1:23" ht="15" hidden="1" customHeight="1" x14ac:dyDescent="0.25">
      <c r="A78" s="42" t="s">
        <v>24</v>
      </c>
      <c r="B78" s="56"/>
      <c r="C78" s="3">
        <f>(IF(engine.cfg!D34=0,engine.cfg!C34,engine.cfg!D34)-IF(engine.cfg!D33=0,engine.cfg!C33,engine.cfg!D33))/LN(engine.cfg!D135/engine.cfg!D134)</f>
        <v>26.511109592205408</v>
      </c>
    </row>
    <row r="79" spans="1:23" ht="15" hidden="1" customHeight="1" x14ac:dyDescent="0.25">
      <c r="A79" s="42" t="s">
        <v>25</v>
      </c>
      <c r="B79" s="56"/>
      <c r="C79" s="3">
        <f>IF(engine.cfg!D33=0,engine.cfg!C33,engine.cfg!D33)-C78*LN(engine.cfg!D134)</f>
        <v>-106.08970314306401</v>
      </c>
    </row>
    <row r="80" spans="1:23" ht="15" customHeight="1" x14ac:dyDescent="0.25">
      <c r="A80" s="42" t="s">
        <v>58</v>
      </c>
      <c r="B80" s="56" t="s">
        <v>35</v>
      </c>
      <c r="C80" s="59">
        <f>IF(C15="OK",MAX(0,IF(engine.cfg!$D36&gt;0.5,C77,IF(AND(C19&gt;0,engine.cfg!$D134&gt;0,engine.cfg!$D135&gt;0),$C78*LN(C19)+$C79,0))),"N/A")</f>
        <v>105.26170203863657</v>
      </c>
      <c r="D80" s="59">
        <f>IF(D15="OK",MAX(0,IF(engine.cfg!$D36&gt;0.5,D77,IF(AND(D19&gt;0,engine.cfg!$D134&gt;0,engine.cfg!$D135&gt;0),$C78*LN(D19)+$C79,0))),"N/A")</f>
        <v>105.97287805962623</v>
      </c>
      <c r="E80" s="59">
        <f>IF(E15="OK",MAX(0,IF(engine.cfg!$D36&gt;0.5,E77,IF(AND(E19&gt;0,engine.cfg!$D134&gt;0,engine.cfg!$D135&gt;0),$C78*LN(E19)+$C79,0))),"N/A")</f>
        <v>106.71336144528098</v>
      </c>
      <c r="F80" s="59">
        <f>IF(F15="OK",MAX(0,IF(engine.cfg!$D36&gt;0.5,F77,IF(AND(F19&gt;0,engine.cfg!$D134&gt;0,engine.cfg!$D135&gt;0),$C78*LN(F19)+$C79,0))),"N/A")</f>
        <v>107.48551884112482</v>
      </c>
      <c r="G80" s="59">
        <f>IF(G15="OK",MAX(0,IF(engine.cfg!$D36&gt;0.5,G77,IF(AND(G19&gt;0,engine.cfg!$D134&gt;0,engine.cfg!$D135&gt;0),$C78*LN(G19)+$C79,0))),"N/A")</f>
        <v>108.2920077873157</v>
      </c>
      <c r="H80" s="59">
        <f>IF(H15="OK",MAX(0,IF(engine.cfg!$D36&gt;0.5,H77,IF(AND(H19&gt;0,engine.cfg!$D134&gt;0,engine.cfg!$D135&gt;0),$C78*LN(H19)+$C79,0))),"N/A")</f>
        <v>109.13582572035583</v>
      </c>
      <c r="I80" s="59">
        <f>IF(I15="OK",MAX(0,IF(engine.cfg!$D36&gt;0.5,I77,IF(AND(I19&gt;0,engine.cfg!$D134&gt;0,engine.cfg!$D135&gt;0),$C78*LN(I19)+$C79,0))),"N/A")</f>
        <v>110.02036964853144</v>
      </c>
      <c r="J80" s="59">
        <f>IF(J15="OK",MAX(0,IF(engine.cfg!$D36&gt;0.5,J77,IF(AND(J19&gt;0,engine.cfg!$D134&gt;0,engine.cfg!$D135&gt;0),$C78*LN(J19)+$C79,0))),"N/A")</f>
        <v>110.94950939953495</v>
      </c>
      <c r="K80" s="59">
        <f>IF(K15="OK",MAX(0,IF(engine.cfg!$D36&gt;0.5,K77,IF(AND(K19&gt;0,engine.cfg!$D134&gt;0,engine.cfg!$D135&gt;0),$C78*LN(K19)+$C79,0))),"N/A")</f>
        <v>111.17031959949801</v>
      </c>
      <c r="L80" s="59">
        <f>IF(L15="OK",MAX(0,IF(engine.cfg!$D36&gt;0.5,L77,IF(AND(L19&gt;0,engine.cfg!$D134&gt;0,engine.cfg!$D135&gt;0),$C78*LN(L19)+$C79,0))),"N/A")</f>
        <v>119.7105389725576</v>
      </c>
      <c r="M80" s="59">
        <f>IF(M15="OK",MAX(0,IF(engine.cfg!$D36&gt;0.5,M77,IF(AND(M19&gt;0,engine.cfg!$D134&gt;0,engine.cfg!$D135&gt;0),$C78*LN(M19)+$C79,0))),"N/A")</f>
        <v>119.7105389725576</v>
      </c>
      <c r="N80" s="59">
        <f>IF(N15="OK",MAX(0,IF(engine.cfg!$D36&gt;0.5,N77,IF(AND(N19&gt;0,engine.cfg!$D134&gt;0,engine.cfg!$D135&gt;0),$C78*LN(N19)+$C79,0))),"N/A")</f>
        <v>119.69875680323753</v>
      </c>
      <c r="O80" s="59">
        <f>IF(O15="OK",MAX(0,IF(engine.cfg!$D36&gt;0.5,O77,IF(AND(O19&gt;0,engine.cfg!$D134&gt;0,engine.cfg!$D135&gt;0),$C78*LN(O19)+$C79,0))),"N/A")</f>
        <v>119.31981286567301</v>
      </c>
      <c r="P80" s="59">
        <f>IF(P15="OK",MAX(0,IF(engine.cfg!$D36&gt;0.5,P77,IF(AND(P19&gt;0,engine.cfg!$D134&gt;0,engine.cfg!$D135&gt;0),$C78*LN(P19)+$C79,0))),"N/A")</f>
        <v>118.91959256453362</v>
      </c>
      <c r="Q80" s="59">
        <f>IF(Q15="OK",MAX(0,IF(engine.cfg!$D36&gt;0.5,Q77,IF(AND(Q19&gt;0,engine.cfg!$D134&gt;0,engine.cfg!$D135&gt;0),$C78*LN(Q19)+$C79,0))),"N/A")</f>
        <v>118.49852153594941</v>
      </c>
      <c r="R80" s="59">
        <f>IF(R15="OK",MAX(0,IF(engine.cfg!$D36&gt;0.5,R77,IF(AND(R19&gt;0,engine.cfg!$D134&gt;0,engine.cfg!$D135&gt;0),$C78*LN(R19)+$C79,0))),"N/A")</f>
        <v>118.05706927809797</v>
      </c>
      <c r="S80" s="59">
        <f>IF(S15="OK",MAX(0,IF(engine.cfg!$D36&gt;0.5,S77,IF(AND(S19&gt;0,engine.cfg!$D134&gt;0,engine.cfg!$D135&gt;0),$C78*LN(S19)+$C79,0))),"N/A")</f>
        <v>117.59574361747639</v>
      </c>
      <c r="T80" s="59">
        <f>IF(T15="OK",MAX(0,IF(engine.cfg!$D36&gt;0.5,T77,IF(AND(T19&gt;0,engine.cfg!$D134&gt;0,engine.cfg!$D135&gt;0),$C78*LN(T19)+$C79,0))),"N/A")</f>
        <v>117.11508506565289</v>
      </c>
      <c r="U80" s="59">
        <f>IF(U15="OK",MAX(0,IF(engine.cfg!$D36&gt;0.5,U77,IF(AND(U19&gt;0,engine.cfg!$D134&gt;0,engine.cfg!$D135&gt;0),$C78*LN(U19)+$C79,0))),"N/A")</f>
        <v>116.61566115429531</v>
      </c>
      <c r="V80" s="59">
        <f>IF(V15="OK",MAX(0,IF(engine.cfg!$D36&gt;0.5,V77,IF(AND(V19&gt;0,engine.cfg!$D134&gt;0,engine.cfg!$D135&gt;0),$C78*LN(V19)+$C79,0))),"N/A")</f>
        <v>116.09806082962803</v>
      </c>
      <c r="W80" s="59">
        <f>IF(W15="OK",MAX(0,IF(engine.cfg!$D36&gt;0.5,W77,IF(AND(W19&gt;0,engine.cfg!$D134&gt;0,engine.cfg!$D135&gt;0),$C78*LN(W19)+$C79,0))),"N/A")</f>
        <v>115.56288897932728</v>
      </c>
    </row>
    <row r="81" spans="1:23" ht="15" customHeight="1" x14ac:dyDescent="0.25">
      <c r="A81" s="210" t="s">
        <v>6</v>
      </c>
      <c r="B81" s="56" t="s">
        <v>35</v>
      </c>
      <c r="C81" s="59">
        <f t="shared" ref="C81:W81" si="2">IF(C15="OK",C80*SQRT(C58),"N/A")</f>
        <v>107.86114783310181</v>
      </c>
      <c r="D81" s="59">
        <f t="shared" si="2"/>
        <v>106.70747019720723</v>
      </c>
      <c r="E81" s="59">
        <f t="shared" si="2"/>
        <v>105.52440467141339</v>
      </c>
      <c r="F81" s="59">
        <f t="shared" si="2"/>
        <v>104.31010559177504</v>
      </c>
      <c r="G81" s="59">
        <f t="shared" si="2"/>
        <v>103.06253605244019</v>
      </c>
      <c r="H81" s="59">
        <f t="shared" si="2"/>
        <v>101.77943963914862</v>
      </c>
      <c r="I81" s="59">
        <f t="shared" si="2"/>
        <v>100.45830662982129</v>
      </c>
      <c r="J81" s="59">
        <f t="shared" si="2"/>
        <v>99.096333290645006</v>
      </c>
      <c r="K81" s="59">
        <f t="shared" si="2"/>
        <v>98.776478381632131</v>
      </c>
      <c r="L81" s="59">
        <f t="shared" si="2"/>
        <v>104.45396990715875</v>
      </c>
      <c r="M81" s="59">
        <f t="shared" si="2"/>
        <v>104.78691217817249</v>
      </c>
      <c r="N81" s="59">
        <f t="shared" si="2"/>
        <v>105.15941558672762</v>
      </c>
      <c r="O81" s="59">
        <f t="shared" si="2"/>
        <v>105.25731350199661</v>
      </c>
      <c r="P81" s="59">
        <f t="shared" si="2"/>
        <v>105.38207302086762</v>
      </c>
      <c r="Q81" s="59">
        <f t="shared" si="2"/>
        <v>105.53267429155325</v>
      </c>
      <c r="R81" s="59">
        <f t="shared" si="2"/>
        <v>105.70805108670858</v>
      </c>
      <c r="S81" s="59">
        <f t="shared" si="2"/>
        <v>105.90709516572279</v>
      </c>
      <c r="T81" s="59">
        <f t="shared" si="2"/>
        <v>106.12866070405659</v>
      </c>
      <c r="U81" s="59">
        <f t="shared" si="2"/>
        <v>106.37156872989674</v>
      </c>
      <c r="V81" s="59">
        <f t="shared" si="2"/>
        <v>106.63461151209181</v>
      </c>
      <c r="W81" s="59">
        <f t="shared" si="2"/>
        <v>106.91655684795006</v>
      </c>
    </row>
    <row r="82" spans="1:23" ht="15" customHeight="1" x14ac:dyDescent="0.25">
      <c r="A82" s="210"/>
      <c r="B82" s="56" t="s">
        <v>186</v>
      </c>
      <c r="C82" s="47">
        <f>IF(C15="OK",engine.cfg!$D32*C81/100,"N/A")</f>
        <v>21032.923827454852</v>
      </c>
      <c r="D82" s="47">
        <f>IF(D15="OK",engine.cfg!$D32*D81/100,"N/A")</f>
        <v>20807.956688455411</v>
      </c>
      <c r="E82" s="47">
        <f>IF(E15="OK",engine.cfg!$D32*E81/100,"N/A")</f>
        <v>20577.258910925611</v>
      </c>
      <c r="F82" s="47">
        <f>IF(F15="OK",engine.cfg!$D32*F81/100,"N/A")</f>
        <v>20340.470590396133</v>
      </c>
      <c r="G82" s="47">
        <f>IF(G15="OK",engine.cfg!$D32*G81/100,"N/A")</f>
        <v>20097.194530225839</v>
      </c>
      <c r="H82" s="47">
        <f>IF(H15="OK",engine.cfg!$D32*H81/100,"N/A")</f>
        <v>19846.990729633981</v>
      </c>
      <c r="I82" s="47">
        <f>IF(I15="OK",engine.cfg!$D32*I81/100,"N/A")</f>
        <v>19589.369792815152</v>
      </c>
      <c r="J82" s="47">
        <f>IF(J15="OK",engine.cfg!$D32*J81/100,"N/A")</f>
        <v>19323.784991675777</v>
      </c>
      <c r="K82" s="47">
        <f>IF(K15="OK",engine.cfg!$D32*K81/100,"N/A")</f>
        <v>19261.413284418268</v>
      </c>
      <c r="L82" s="47">
        <f>IF(L15="OK",engine.cfg!$D32*L81/100,"N/A")</f>
        <v>20368.524131895956</v>
      </c>
      <c r="M82" s="47">
        <f>IF(M15="OK",engine.cfg!$D32*M81/100,"N/A")</f>
        <v>20433.447874743637</v>
      </c>
      <c r="N82" s="47">
        <f>IF(N15="OK",engine.cfg!$D32*N81/100,"N/A")</f>
        <v>20506.086039411886</v>
      </c>
      <c r="O82" s="47">
        <f>IF(O15="OK",engine.cfg!$D32*O81/100,"N/A")</f>
        <v>20525.176132889337</v>
      </c>
      <c r="P82" s="47">
        <f>IF(P15="OK",engine.cfg!$D32*P81/100,"N/A")</f>
        <v>20549.504239069185</v>
      </c>
      <c r="Q82" s="47">
        <f>IF(Q15="OK",engine.cfg!$D32*Q81/100,"N/A")</f>
        <v>20578.871486852884</v>
      </c>
      <c r="R82" s="47">
        <f>IF(R15="OK",engine.cfg!$D32*R81/100,"N/A")</f>
        <v>20613.069961908172</v>
      </c>
      <c r="S82" s="47">
        <f>IF(S15="OK",engine.cfg!$D32*S81/100,"N/A")</f>
        <v>20651.883557315945</v>
      </c>
      <c r="T82" s="47">
        <f>IF(T15="OK",engine.cfg!$D32*T81/100,"N/A")</f>
        <v>20695.088837291034</v>
      </c>
      <c r="U82" s="47">
        <f>IF(U15="OK",engine.cfg!$D32*U81/100,"N/A")</f>
        <v>20742.455902329864</v>
      </c>
      <c r="V82" s="47">
        <f>IF(V15="OK",engine.cfg!$D32*V81/100,"N/A")</f>
        <v>20793.749244857903</v>
      </c>
      <c r="W82" s="47">
        <f>IF(W15="OK",engine.cfg!$D32*W81/100,"N/A")</f>
        <v>20848.728585350262</v>
      </c>
    </row>
    <row r="83" spans="1:23" ht="15" customHeight="1" x14ac:dyDescent="0.25">
      <c r="A83" s="42" t="s">
        <v>231</v>
      </c>
      <c r="B83" s="56" t="s">
        <v>42</v>
      </c>
      <c r="C83" s="50">
        <f t="shared" ref="C83:W83" si="3">IF(C15="OK",C81/100,"N/A")</f>
        <v>1.0786114783310181</v>
      </c>
      <c r="D83" s="50">
        <f t="shared" si="3"/>
        <v>1.0670747019720723</v>
      </c>
      <c r="E83" s="50">
        <f t="shared" si="3"/>
        <v>1.055244046714134</v>
      </c>
      <c r="F83" s="50">
        <f t="shared" si="3"/>
        <v>1.0431010559177505</v>
      </c>
      <c r="G83" s="50">
        <f t="shared" si="3"/>
        <v>1.030625360524402</v>
      </c>
      <c r="H83" s="50">
        <f t="shared" si="3"/>
        <v>1.0177943963914862</v>
      </c>
      <c r="I83" s="50">
        <f t="shared" si="3"/>
        <v>1.0045830662982129</v>
      </c>
      <c r="J83" s="50">
        <f t="shared" si="3"/>
        <v>0.99096333290645011</v>
      </c>
      <c r="K83" s="50">
        <f t="shared" si="3"/>
        <v>0.98776478381632127</v>
      </c>
      <c r="L83" s="50">
        <f t="shared" si="3"/>
        <v>1.0445396990715876</v>
      </c>
      <c r="M83" s="50">
        <f t="shared" si="3"/>
        <v>1.0478691217817249</v>
      </c>
      <c r="N83" s="50">
        <f t="shared" si="3"/>
        <v>1.0515941558672761</v>
      </c>
      <c r="O83" s="50">
        <f t="shared" si="3"/>
        <v>1.0525731350199661</v>
      </c>
      <c r="P83" s="50">
        <f t="shared" si="3"/>
        <v>1.0538207302086762</v>
      </c>
      <c r="Q83" s="50">
        <f t="shared" si="3"/>
        <v>1.0553267429155324</v>
      </c>
      <c r="R83" s="50">
        <f t="shared" si="3"/>
        <v>1.0570805108670858</v>
      </c>
      <c r="S83" s="50">
        <f t="shared" si="3"/>
        <v>1.0590709516572279</v>
      </c>
      <c r="T83" s="50">
        <f t="shared" si="3"/>
        <v>1.0612866070405658</v>
      </c>
      <c r="U83" s="50">
        <f t="shared" si="3"/>
        <v>1.0637156872989673</v>
      </c>
      <c r="V83" s="50">
        <f t="shared" si="3"/>
        <v>1.0663461151209181</v>
      </c>
      <c r="W83" s="50">
        <f t="shared" si="3"/>
        <v>1.0691655684795007</v>
      </c>
    </row>
    <row r="84" spans="1:23" ht="15" customHeight="1" x14ac:dyDescent="0.25">
      <c r="A84" s="212" t="s">
        <v>5</v>
      </c>
      <c r="B84" s="21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</row>
    <row r="85" spans="1:23" ht="15" customHeight="1" x14ac:dyDescent="0.25">
      <c r="A85" s="55" t="s">
        <v>55</v>
      </c>
      <c r="B85" s="56" t="s">
        <v>35</v>
      </c>
      <c r="C85" s="49" t="str" cm="1">
        <f t="array" ref="C85">IF(AND(C15="OK",engine.cfg!$D53&gt;0.5),INDEX(engine.cfg!$E56:$N67,MIN(MATCH(MAX(engine.cfg!$D56,C80),engine.cfg!$D56:$D67),ROWS(engine.cfg!$D56:$D67)-1),MIN(MATCH(MAX(engine.cfg!$E55,C57),engine.cfg!$E55:$N55),COLUMNS(engine.cfg!$E55:$N55)-1))+(INDEX(engine.cfg!$E56:$N67,MIN(MATCH(MAX(engine.cfg!$D56,C80),engine.cfg!$D56:$D67),ROWS(engine.cfg!$D56:$D67)-1)+1,MIN(MATCH(MAX(engine.cfg!$E55,C57),engine.cfg!$E55:$N55),COLUMNS(engine.cfg!$E55:$N55)-1))-INDEX(engine.cfg!$E56:$N67,MIN(MATCH(MAX(engine.cfg!$D56,C80),engine.cfg!$D56:$D67),ROWS(engine.cfg!$D56:$D67)-1),MIN(MATCH(MAX(engine.cfg!$E55,C57),engine.cfg!$E55:$N55),COLUMNS(engine.cfg!$E55:$N55)-1)))*IF(C80&lt;=INDEX(engine.cfg!$D56:$D67,MIN(MATCH(MAX(engine.cfg!$D56,C80),engine.cfg!$D56:$D67),ROWS(engine.cfg!$D56:$D67)-1)),0,IF(C80&gt;=INDEX(engine.cfg!$D56:$D67,MIN(MATCH(MAX(engine.cfg!$D56,C80),engine.cfg!$D56:$D67),ROWS(engine.cfg!$D56:$D67)-1)+1),1,(C80-INDEX(engine.cfg!$D56:$D67,MIN(MATCH(MAX(engine.cfg!$D56,C80),engine.cfg!$D56:$D67),ROWS(engine.cfg!$D56:$D67)-1)))/(INDEX(engine.cfg!$D56:$D67,MIN(MATCH(MAX(engine.cfg!$D56,C80),engine.cfg!$D56:$D67),ROWS(engine.cfg!$D56:$D67)-1)+1)-INDEX(engine.cfg!$D56:$D67,MIN(MATCH(MAX(engine.cfg!$D56,C80),engine.cfg!$D56:$D67),ROWS(engine.cfg!$D56:$D67)-1)))))+(INDEX(engine.cfg!$E56:$N67,MIN(MATCH(MAX(engine.cfg!$D56,C80),engine.cfg!$D56:$D67),ROWS(engine.cfg!$D56:$D67)-1),MIN(MATCH(MAX(engine.cfg!$E55,C57),engine.cfg!$E55:$N55),COLUMNS(engine.cfg!$E55:$N55)-1)+1)+(INDEX(engine.cfg!$E56:$N67,MIN(MATCH(MAX(engine.cfg!$D56,C80),engine.cfg!$D56:$D67),ROWS(engine.cfg!$D56:$D67)-1)+1,MIN(MATCH(MAX(engine.cfg!$E55,C57),engine.cfg!$E55:$N55),COLUMNS(engine.cfg!$E55:$N55)-1)+1)-INDEX(engine.cfg!$E56:$N67,MIN(MATCH(MAX(engine.cfg!$D56,C80),engine.cfg!$D56:$D67),ROWS(engine.cfg!$D56:$D67)-1),MIN(MATCH(MAX(engine.cfg!$E55,C57),engine.cfg!$E55:$N55),COLUMNS(engine.cfg!$E55:$N55)-1)+1))*IF(C80&lt;=INDEX(engine.cfg!$D56:$D67,MIN(MATCH(MAX(engine.cfg!$D56,C80),engine.cfg!$D56:$D67),ROWS(engine.cfg!$D56:$D67)-1)),0,IF(C80&gt;=INDEX(engine.cfg!$D56:$D67,MIN(MATCH(MAX(engine.cfg!$D56,C80),engine.cfg!$D56:$D67),ROWS(engine.cfg!$D56:$D67)-1)+1),1,(C80-INDEX(engine.cfg!$D56:$D67,MIN(MATCH(MAX(engine.cfg!$D56,C80),engine.cfg!$D56:$D67),ROWS(engine.cfg!$D56:$D67)-1)))/(INDEX(engine.cfg!$D56:$D67,MIN(MATCH(MAX(engine.cfg!$D56,C80),engine.cfg!$D56:$D67),ROWS(engine.cfg!$D56:$D67)-1)+1)-INDEX(engine.cfg!$D56:$D67,MIN(MATCH(MAX(engine.cfg!$D56,C80),engine.cfg!$D56:$D67),ROWS(engine.cfg!$D56:$D67)-1)))))-(INDEX(engine.cfg!$E56:$N67,MIN(MATCH(MAX(engine.cfg!$D56,C80),engine.cfg!$D56:$D67),ROWS(engine.cfg!$D56:$D67)-1),MIN(MATCH(MAX(engine.cfg!$E55,C57),engine.cfg!$E55:$N55),COLUMNS(engine.cfg!$E55:$N55)-1))+(INDEX(engine.cfg!$E56:$N67,MIN(MATCH(MAX(engine.cfg!$D56,C80),engine.cfg!$D56:$D67),ROWS(engine.cfg!$D56:$D67)-1)+1,MIN(MATCH(MAX(engine.cfg!$E55,C57),engine.cfg!$E55:$N55),COLUMNS(engine.cfg!$E55:$N55)-1))-INDEX(engine.cfg!$E56:$N67,MIN(MATCH(MAX(engine.cfg!$D56,C80),engine.cfg!$D56:$D67),ROWS(engine.cfg!$D56:$D67)-1),MIN(MATCH(MAX(engine.cfg!$E55,C57),engine.cfg!$E55:$N55),COLUMNS(engine.cfg!$E55:$N55)-1)))*IF(C80&lt;=INDEX(engine.cfg!$D56:$D67,MIN(MATCH(MAX(engine.cfg!$D56,C80),engine.cfg!$D56:$D67),ROWS(engine.cfg!$D56:$D67)-1)),0,IF(C80&gt;=INDEX(engine.cfg!$D56:$D67,MIN(MATCH(MAX(engine.cfg!$D56,C80),engine.cfg!$D56:$D67),ROWS(engine.cfg!$D56:$D67)-1)+1),1,(C80-INDEX(engine.cfg!$D56:$D67,MIN(MATCH(MAX(engine.cfg!$D56,C80),engine.cfg!$D56:$D67),ROWS(engine.cfg!$D56:$D67)-1)))/(INDEX(engine.cfg!$D56:$D67,MIN(MATCH(MAX(engine.cfg!$D56,C80),engine.cfg!$D56:$D67),ROWS(engine.cfg!$D56:$D67)-1)+1)-INDEX(engine.cfg!$D56:$D67,MIN(MATCH(MAX(engine.cfg!$D56,C80),engine.cfg!$D56:$D67),ROWS(engine.cfg!$D56:$D67)-1)))))))*IF(C57&lt;=INDEX(engine.cfg!$E55:$N55,MIN(MATCH(MAX(engine.cfg!$E55,C57),engine.cfg!$E55:$N55),COLUMNS(engine.cfg!$E55:$N55)-1)),0,IF(C57&gt;=INDEX(engine.cfg!$E55:$N55,MIN(MATCH(MAX(engine.cfg!$E55,C57),engine.cfg!$E55:$N55),COLUMNS(engine.cfg!$E55:$N55)-1)+1),1,(C57-INDEX(engine.cfg!$E55:$N55,MIN(MATCH(MAX(engine.cfg!$E55,C57),engine.cfg!$E55:$N55),COLUMNS(engine.cfg!$E55:$N55)-1)))/(INDEX(engine.cfg!$E55:$N55,MIN(MATCH(MAX(engine.cfg!$E55,C57),engine.cfg!$E55:$N55),COLUMNS(engine.cfg!$E55:$N55)-1)+1)-INDEX(engine.cfg!$E55:$N55,MIN(MATCH(MAX(engine.cfg!$E55,C57),engine.cfg!$E55:$N55),COLUMNS(engine.cfg!$E55:$N55)-1))))),"N/A")</f>
        <v>N/A</v>
      </c>
      <c r="D85" s="49" t="str" cm="1">
        <f t="array" ref="D85">IF(AND(D15="OK",engine.cfg!$D53&gt;0.5),INDEX(engine.cfg!$E56:$N67,MIN(MATCH(MAX(engine.cfg!$D56,D80),engine.cfg!$D56:$D67),ROWS(engine.cfg!$D56:$D67)-1),MIN(MATCH(MAX(engine.cfg!$E55,D57),engine.cfg!$E55:$N55),COLUMNS(engine.cfg!$E55:$N55)-1))+(INDEX(engine.cfg!$E56:$N67,MIN(MATCH(MAX(engine.cfg!$D56,D80),engine.cfg!$D56:$D67),ROWS(engine.cfg!$D56:$D67)-1)+1,MIN(MATCH(MAX(engine.cfg!$E55,D57),engine.cfg!$E55:$N55),COLUMNS(engine.cfg!$E55:$N55)-1))-INDEX(engine.cfg!$E56:$N67,MIN(MATCH(MAX(engine.cfg!$D56,D80),engine.cfg!$D56:$D67),ROWS(engine.cfg!$D56:$D67)-1),MIN(MATCH(MAX(engine.cfg!$E55,D57),engine.cfg!$E55:$N55),COLUMNS(engine.cfg!$E55:$N55)-1)))*IF(D80&lt;=INDEX(engine.cfg!$D56:$D67,MIN(MATCH(MAX(engine.cfg!$D56,D80),engine.cfg!$D56:$D67),ROWS(engine.cfg!$D56:$D67)-1)),0,IF(D80&gt;=INDEX(engine.cfg!$D56:$D67,MIN(MATCH(MAX(engine.cfg!$D56,D80),engine.cfg!$D56:$D67),ROWS(engine.cfg!$D56:$D67)-1)+1),1,(D80-INDEX(engine.cfg!$D56:$D67,MIN(MATCH(MAX(engine.cfg!$D56,D80),engine.cfg!$D56:$D67),ROWS(engine.cfg!$D56:$D67)-1)))/(INDEX(engine.cfg!$D56:$D67,MIN(MATCH(MAX(engine.cfg!$D56,D80),engine.cfg!$D56:$D67),ROWS(engine.cfg!$D56:$D67)-1)+1)-INDEX(engine.cfg!$D56:$D67,MIN(MATCH(MAX(engine.cfg!$D56,D80),engine.cfg!$D56:$D67),ROWS(engine.cfg!$D56:$D67)-1)))))+(INDEX(engine.cfg!$E56:$N67,MIN(MATCH(MAX(engine.cfg!$D56,D80),engine.cfg!$D56:$D67),ROWS(engine.cfg!$D56:$D67)-1),MIN(MATCH(MAX(engine.cfg!$E55,D57),engine.cfg!$E55:$N55),COLUMNS(engine.cfg!$E55:$N55)-1)+1)+(INDEX(engine.cfg!$E56:$N67,MIN(MATCH(MAX(engine.cfg!$D56,D80),engine.cfg!$D56:$D67),ROWS(engine.cfg!$D56:$D67)-1)+1,MIN(MATCH(MAX(engine.cfg!$E55,D57),engine.cfg!$E55:$N55),COLUMNS(engine.cfg!$E55:$N55)-1)+1)-INDEX(engine.cfg!$E56:$N67,MIN(MATCH(MAX(engine.cfg!$D56,D80),engine.cfg!$D56:$D67),ROWS(engine.cfg!$D56:$D67)-1),MIN(MATCH(MAX(engine.cfg!$E55,D57),engine.cfg!$E55:$N55),COLUMNS(engine.cfg!$E55:$N55)-1)+1))*IF(D80&lt;=INDEX(engine.cfg!$D56:$D67,MIN(MATCH(MAX(engine.cfg!$D56,D80),engine.cfg!$D56:$D67),ROWS(engine.cfg!$D56:$D67)-1)),0,IF(D80&gt;=INDEX(engine.cfg!$D56:$D67,MIN(MATCH(MAX(engine.cfg!$D56,D80),engine.cfg!$D56:$D67),ROWS(engine.cfg!$D56:$D67)-1)+1),1,(D80-INDEX(engine.cfg!$D56:$D67,MIN(MATCH(MAX(engine.cfg!$D56,D80),engine.cfg!$D56:$D67),ROWS(engine.cfg!$D56:$D67)-1)))/(INDEX(engine.cfg!$D56:$D67,MIN(MATCH(MAX(engine.cfg!$D56,D80),engine.cfg!$D56:$D67),ROWS(engine.cfg!$D56:$D67)-1)+1)-INDEX(engine.cfg!$D56:$D67,MIN(MATCH(MAX(engine.cfg!$D56,D80),engine.cfg!$D56:$D67),ROWS(engine.cfg!$D56:$D67)-1)))))-(INDEX(engine.cfg!$E56:$N67,MIN(MATCH(MAX(engine.cfg!$D56,D80),engine.cfg!$D56:$D67),ROWS(engine.cfg!$D56:$D67)-1),MIN(MATCH(MAX(engine.cfg!$E55,D57),engine.cfg!$E55:$N55),COLUMNS(engine.cfg!$E55:$N55)-1))+(INDEX(engine.cfg!$E56:$N67,MIN(MATCH(MAX(engine.cfg!$D56,D80),engine.cfg!$D56:$D67),ROWS(engine.cfg!$D56:$D67)-1)+1,MIN(MATCH(MAX(engine.cfg!$E55,D57),engine.cfg!$E55:$N55),COLUMNS(engine.cfg!$E55:$N55)-1))-INDEX(engine.cfg!$E56:$N67,MIN(MATCH(MAX(engine.cfg!$D56,D80),engine.cfg!$D56:$D67),ROWS(engine.cfg!$D56:$D67)-1),MIN(MATCH(MAX(engine.cfg!$E55,D57),engine.cfg!$E55:$N55),COLUMNS(engine.cfg!$E55:$N55)-1)))*IF(D80&lt;=INDEX(engine.cfg!$D56:$D67,MIN(MATCH(MAX(engine.cfg!$D56,D80),engine.cfg!$D56:$D67),ROWS(engine.cfg!$D56:$D67)-1)),0,IF(D80&gt;=INDEX(engine.cfg!$D56:$D67,MIN(MATCH(MAX(engine.cfg!$D56,D80),engine.cfg!$D56:$D67),ROWS(engine.cfg!$D56:$D67)-1)+1),1,(D80-INDEX(engine.cfg!$D56:$D67,MIN(MATCH(MAX(engine.cfg!$D56,D80),engine.cfg!$D56:$D67),ROWS(engine.cfg!$D56:$D67)-1)))/(INDEX(engine.cfg!$D56:$D67,MIN(MATCH(MAX(engine.cfg!$D56,D80),engine.cfg!$D56:$D67),ROWS(engine.cfg!$D56:$D67)-1)+1)-INDEX(engine.cfg!$D56:$D67,MIN(MATCH(MAX(engine.cfg!$D56,D80),engine.cfg!$D56:$D67),ROWS(engine.cfg!$D56:$D67)-1)))))))*IF(D57&lt;=INDEX(engine.cfg!$E55:$N55,MIN(MATCH(MAX(engine.cfg!$E55,D57),engine.cfg!$E55:$N55),COLUMNS(engine.cfg!$E55:$N55)-1)),0,IF(D57&gt;=INDEX(engine.cfg!$E55:$N55,MIN(MATCH(MAX(engine.cfg!$E55,D57),engine.cfg!$E55:$N55),COLUMNS(engine.cfg!$E55:$N55)-1)+1),1,(D57-INDEX(engine.cfg!$E55:$N55,MIN(MATCH(MAX(engine.cfg!$E55,D57),engine.cfg!$E55:$N55),COLUMNS(engine.cfg!$E55:$N55)-1)))/(INDEX(engine.cfg!$E55:$N55,MIN(MATCH(MAX(engine.cfg!$E55,D57),engine.cfg!$E55:$N55),COLUMNS(engine.cfg!$E55:$N55)-1)+1)-INDEX(engine.cfg!$E55:$N55,MIN(MATCH(MAX(engine.cfg!$E55,D57),engine.cfg!$E55:$N55),COLUMNS(engine.cfg!$E55:$N55)-1))))),"N/A")</f>
        <v>N/A</v>
      </c>
      <c r="E85" s="49" t="str" cm="1">
        <f t="array" ref="E85">IF(AND(E15="OK",engine.cfg!$D53&gt;0.5),INDEX(engine.cfg!$E56:$N67,MIN(MATCH(MAX(engine.cfg!$D56,E80),engine.cfg!$D56:$D67),ROWS(engine.cfg!$D56:$D67)-1),MIN(MATCH(MAX(engine.cfg!$E55,E57),engine.cfg!$E55:$N55),COLUMNS(engine.cfg!$E55:$N55)-1))+(INDEX(engine.cfg!$E56:$N67,MIN(MATCH(MAX(engine.cfg!$D56,E80),engine.cfg!$D56:$D67),ROWS(engine.cfg!$D56:$D67)-1)+1,MIN(MATCH(MAX(engine.cfg!$E55,E57),engine.cfg!$E55:$N55),COLUMNS(engine.cfg!$E55:$N55)-1))-INDEX(engine.cfg!$E56:$N67,MIN(MATCH(MAX(engine.cfg!$D56,E80),engine.cfg!$D56:$D67),ROWS(engine.cfg!$D56:$D67)-1),MIN(MATCH(MAX(engine.cfg!$E55,E57),engine.cfg!$E55:$N55),COLUMNS(engine.cfg!$E55:$N55)-1)))*IF(E80&lt;=INDEX(engine.cfg!$D56:$D67,MIN(MATCH(MAX(engine.cfg!$D56,E80),engine.cfg!$D56:$D67),ROWS(engine.cfg!$D56:$D67)-1)),0,IF(E80&gt;=INDEX(engine.cfg!$D56:$D67,MIN(MATCH(MAX(engine.cfg!$D56,E80),engine.cfg!$D56:$D67),ROWS(engine.cfg!$D56:$D67)-1)+1),1,(E80-INDEX(engine.cfg!$D56:$D67,MIN(MATCH(MAX(engine.cfg!$D56,E80),engine.cfg!$D56:$D67),ROWS(engine.cfg!$D56:$D67)-1)))/(INDEX(engine.cfg!$D56:$D67,MIN(MATCH(MAX(engine.cfg!$D56,E80),engine.cfg!$D56:$D67),ROWS(engine.cfg!$D56:$D67)-1)+1)-INDEX(engine.cfg!$D56:$D67,MIN(MATCH(MAX(engine.cfg!$D56,E80),engine.cfg!$D56:$D67),ROWS(engine.cfg!$D56:$D67)-1)))))+(INDEX(engine.cfg!$E56:$N67,MIN(MATCH(MAX(engine.cfg!$D56,E80),engine.cfg!$D56:$D67),ROWS(engine.cfg!$D56:$D67)-1),MIN(MATCH(MAX(engine.cfg!$E55,E57),engine.cfg!$E55:$N55),COLUMNS(engine.cfg!$E55:$N55)-1)+1)+(INDEX(engine.cfg!$E56:$N67,MIN(MATCH(MAX(engine.cfg!$D56,E80),engine.cfg!$D56:$D67),ROWS(engine.cfg!$D56:$D67)-1)+1,MIN(MATCH(MAX(engine.cfg!$E55,E57),engine.cfg!$E55:$N55),COLUMNS(engine.cfg!$E55:$N55)-1)+1)-INDEX(engine.cfg!$E56:$N67,MIN(MATCH(MAX(engine.cfg!$D56,E80),engine.cfg!$D56:$D67),ROWS(engine.cfg!$D56:$D67)-1),MIN(MATCH(MAX(engine.cfg!$E55,E57),engine.cfg!$E55:$N55),COLUMNS(engine.cfg!$E55:$N55)-1)+1))*IF(E80&lt;=INDEX(engine.cfg!$D56:$D67,MIN(MATCH(MAX(engine.cfg!$D56,E80),engine.cfg!$D56:$D67),ROWS(engine.cfg!$D56:$D67)-1)),0,IF(E80&gt;=INDEX(engine.cfg!$D56:$D67,MIN(MATCH(MAX(engine.cfg!$D56,E80),engine.cfg!$D56:$D67),ROWS(engine.cfg!$D56:$D67)-1)+1),1,(E80-INDEX(engine.cfg!$D56:$D67,MIN(MATCH(MAX(engine.cfg!$D56,E80),engine.cfg!$D56:$D67),ROWS(engine.cfg!$D56:$D67)-1)))/(INDEX(engine.cfg!$D56:$D67,MIN(MATCH(MAX(engine.cfg!$D56,E80),engine.cfg!$D56:$D67),ROWS(engine.cfg!$D56:$D67)-1)+1)-INDEX(engine.cfg!$D56:$D67,MIN(MATCH(MAX(engine.cfg!$D56,E80),engine.cfg!$D56:$D67),ROWS(engine.cfg!$D56:$D67)-1)))))-(INDEX(engine.cfg!$E56:$N67,MIN(MATCH(MAX(engine.cfg!$D56,E80),engine.cfg!$D56:$D67),ROWS(engine.cfg!$D56:$D67)-1),MIN(MATCH(MAX(engine.cfg!$E55,E57),engine.cfg!$E55:$N55),COLUMNS(engine.cfg!$E55:$N55)-1))+(INDEX(engine.cfg!$E56:$N67,MIN(MATCH(MAX(engine.cfg!$D56,E80),engine.cfg!$D56:$D67),ROWS(engine.cfg!$D56:$D67)-1)+1,MIN(MATCH(MAX(engine.cfg!$E55,E57),engine.cfg!$E55:$N55),COLUMNS(engine.cfg!$E55:$N55)-1))-INDEX(engine.cfg!$E56:$N67,MIN(MATCH(MAX(engine.cfg!$D56,E80),engine.cfg!$D56:$D67),ROWS(engine.cfg!$D56:$D67)-1),MIN(MATCH(MAX(engine.cfg!$E55,E57),engine.cfg!$E55:$N55),COLUMNS(engine.cfg!$E55:$N55)-1)))*IF(E80&lt;=INDEX(engine.cfg!$D56:$D67,MIN(MATCH(MAX(engine.cfg!$D56,E80),engine.cfg!$D56:$D67),ROWS(engine.cfg!$D56:$D67)-1)),0,IF(E80&gt;=INDEX(engine.cfg!$D56:$D67,MIN(MATCH(MAX(engine.cfg!$D56,E80),engine.cfg!$D56:$D67),ROWS(engine.cfg!$D56:$D67)-1)+1),1,(E80-INDEX(engine.cfg!$D56:$D67,MIN(MATCH(MAX(engine.cfg!$D56,E80),engine.cfg!$D56:$D67),ROWS(engine.cfg!$D56:$D67)-1)))/(INDEX(engine.cfg!$D56:$D67,MIN(MATCH(MAX(engine.cfg!$D56,E80),engine.cfg!$D56:$D67),ROWS(engine.cfg!$D56:$D67)-1)+1)-INDEX(engine.cfg!$D56:$D67,MIN(MATCH(MAX(engine.cfg!$D56,E80),engine.cfg!$D56:$D67),ROWS(engine.cfg!$D56:$D67)-1)))))))*IF(E57&lt;=INDEX(engine.cfg!$E55:$N55,MIN(MATCH(MAX(engine.cfg!$E55,E57),engine.cfg!$E55:$N55),COLUMNS(engine.cfg!$E55:$N55)-1)),0,IF(E57&gt;=INDEX(engine.cfg!$E55:$N55,MIN(MATCH(MAX(engine.cfg!$E55,E57),engine.cfg!$E55:$N55),COLUMNS(engine.cfg!$E55:$N55)-1)+1),1,(E57-INDEX(engine.cfg!$E55:$N55,MIN(MATCH(MAX(engine.cfg!$E55,E57),engine.cfg!$E55:$N55),COLUMNS(engine.cfg!$E55:$N55)-1)))/(INDEX(engine.cfg!$E55:$N55,MIN(MATCH(MAX(engine.cfg!$E55,E57),engine.cfg!$E55:$N55),COLUMNS(engine.cfg!$E55:$N55)-1)+1)-INDEX(engine.cfg!$E55:$N55,MIN(MATCH(MAX(engine.cfg!$E55,E57),engine.cfg!$E55:$N55),COLUMNS(engine.cfg!$E55:$N55)-1))))),"N/A")</f>
        <v>N/A</v>
      </c>
      <c r="F85" s="49" t="str" cm="1">
        <f t="array" ref="F85">IF(AND(F15="OK",engine.cfg!$D53&gt;0.5),INDEX(engine.cfg!$E56:$N67,MIN(MATCH(MAX(engine.cfg!$D56,F80),engine.cfg!$D56:$D67),ROWS(engine.cfg!$D56:$D67)-1),MIN(MATCH(MAX(engine.cfg!$E55,F57),engine.cfg!$E55:$N55),COLUMNS(engine.cfg!$E55:$N55)-1))+(INDEX(engine.cfg!$E56:$N67,MIN(MATCH(MAX(engine.cfg!$D56,F80),engine.cfg!$D56:$D67),ROWS(engine.cfg!$D56:$D67)-1)+1,MIN(MATCH(MAX(engine.cfg!$E55,F57),engine.cfg!$E55:$N55),COLUMNS(engine.cfg!$E55:$N55)-1))-INDEX(engine.cfg!$E56:$N67,MIN(MATCH(MAX(engine.cfg!$D56,F80),engine.cfg!$D56:$D67),ROWS(engine.cfg!$D56:$D67)-1),MIN(MATCH(MAX(engine.cfg!$E55,F57),engine.cfg!$E55:$N55),COLUMNS(engine.cfg!$E55:$N55)-1)))*IF(F80&lt;=INDEX(engine.cfg!$D56:$D67,MIN(MATCH(MAX(engine.cfg!$D56,F80),engine.cfg!$D56:$D67),ROWS(engine.cfg!$D56:$D67)-1)),0,IF(F80&gt;=INDEX(engine.cfg!$D56:$D67,MIN(MATCH(MAX(engine.cfg!$D56,F80),engine.cfg!$D56:$D67),ROWS(engine.cfg!$D56:$D67)-1)+1),1,(F80-INDEX(engine.cfg!$D56:$D67,MIN(MATCH(MAX(engine.cfg!$D56,F80),engine.cfg!$D56:$D67),ROWS(engine.cfg!$D56:$D67)-1)))/(INDEX(engine.cfg!$D56:$D67,MIN(MATCH(MAX(engine.cfg!$D56,F80),engine.cfg!$D56:$D67),ROWS(engine.cfg!$D56:$D67)-1)+1)-INDEX(engine.cfg!$D56:$D67,MIN(MATCH(MAX(engine.cfg!$D56,F80),engine.cfg!$D56:$D67),ROWS(engine.cfg!$D56:$D67)-1)))))+(INDEX(engine.cfg!$E56:$N67,MIN(MATCH(MAX(engine.cfg!$D56,F80),engine.cfg!$D56:$D67),ROWS(engine.cfg!$D56:$D67)-1),MIN(MATCH(MAX(engine.cfg!$E55,F57),engine.cfg!$E55:$N55),COLUMNS(engine.cfg!$E55:$N55)-1)+1)+(INDEX(engine.cfg!$E56:$N67,MIN(MATCH(MAX(engine.cfg!$D56,F80),engine.cfg!$D56:$D67),ROWS(engine.cfg!$D56:$D67)-1)+1,MIN(MATCH(MAX(engine.cfg!$E55,F57),engine.cfg!$E55:$N55),COLUMNS(engine.cfg!$E55:$N55)-1)+1)-INDEX(engine.cfg!$E56:$N67,MIN(MATCH(MAX(engine.cfg!$D56,F80),engine.cfg!$D56:$D67),ROWS(engine.cfg!$D56:$D67)-1),MIN(MATCH(MAX(engine.cfg!$E55,F57),engine.cfg!$E55:$N55),COLUMNS(engine.cfg!$E55:$N55)-1)+1))*IF(F80&lt;=INDEX(engine.cfg!$D56:$D67,MIN(MATCH(MAX(engine.cfg!$D56,F80),engine.cfg!$D56:$D67),ROWS(engine.cfg!$D56:$D67)-1)),0,IF(F80&gt;=INDEX(engine.cfg!$D56:$D67,MIN(MATCH(MAX(engine.cfg!$D56,F80),engine.cfg!$D56:$D67),ROWS(engine.cfg!$D56:$D67)-1)+1),1,(F80-INDEX(engine.cfg!$D56:$D67,MIN(MATCH(MAX(engine.cfg!$D56,F80),engine.cfg!$D56:$D67),ROWS(engine.cfg!$D56:$D67)-1)))/(INDEX(engine.cfg!$D56:$D67,MIN(MATCH(MAX(engine.cfg!$D56,F80),engine.cfg!$D56:$D67),ROWS(engine.cfg!$D56:$D67)-1)+1)-INDEX(engine.cfg!$D56:$D67,MIN(MATCH(MAX(engine.cfg!$D56,F80),engine.cfg!$D56:$D67),ROWS(engine.cfg!$D56:$D67)-1)))))-(INDEX(engine.cfg!$E56:$N67,MIN(MATCH(MAX(engine.cfg!$D56,F80),engine.cfg!$D56:$D67),ROWS(engine.cfg!$D56:$D67)-1),MIN(MATCH(MAX(engine.cfg!$E55,F57),engine.cfg!$E55:$N55),COLUMNS(engine.cfg!$E55:$N55)-1))+(INDEX(engine.cfg!$E56:$N67,MIN(MATCH(MAX(engine.cfg!$D56,F80),engine.cfg!$D56:$D67),ROWS(engine.cfg!$D56:$D67)-1)+1,MIN(MATCH(MAX(engine.cfg!$E55,F57),engine.cfg!$E55:$N55),COLUMNS(engine.cfg!$E55:$N55)-1))-INDEX(engine.cfg!$E56:$N67,MIN(MATCH(MAX(engine.cfg!$D56,F80),engine.cfg!$D56:$D67),ROWS(engine.cfg!$D56:$D67)-1),MIN(MATCH(MAX(engine.cfg!$E55,F57),engine.cfg!$E55:$N55),COLUMNS(engine.cfg!$E55:$N55)-1)))*IF(F80&lt;=INDEX(engine.cfg!$D56:$D67,MIN(MATCH(MAX(engine.cfg!$D56,F80),engine.cfg!$D56:$D67),ROWS(engine.cfg!$D56:$D67)-1)),0,IF(F80&gt;=INDEX(engine.cfg!$D56:$D67,MIN(MATCH(MAX(engine.cfg!$D56,F80),engine.cfg!$D56:$D67),ROWS(engine.cfg!$D56:$D67)-1)+1),1,(F80-INDEX(engine.cfg!$D56:$D67,MIN(MATCH(MAX(engine.cfg!$D56,F80),engine.cfg!$D56:$D67),ROWS(engine.cfg!$D56:$D67)-1)))/(INDEX(engine.cfg!$D56:$D67,MIN(MATCH(MAX(engine.cfg!$D56,F80),engine.cfg!$D56:$D67),ROWS(engine.cfg!$D56:$D67)-1)+1)-INDEX(engine.cfg!$D56:$D67,MIN(MATCH(MAX(engine.cfg!$D56,F80),engine.cfg!$D56:$D67),ROWS(engine.cfg!$D56:$D67)-1)))))))*IF(F57&lt;=INDEX(engine.cfg!$E55:$N55,MIN(MATCH(MAX(engine.cfg!$E55,F57),engine.cfg!$E55:$N55),COLUMNS(engine.cfg!$E55:$N55)-1)),0,IF(F57&gt;=INDEX(engine.cfg!$E55:$N55,MIN(MATCH(MAX(engine.cfg!$E55,F57),engine.cfg!$E55:$N55),COLUMNS(engine.cfg!$E55:$N55)-1)+1),1,(F57-INDEX(engine.cfg!$E55:$N55,MIN(MATCH(MAX(engine.cfg!$E55,F57),engine.cfg!$E55:$N55),COLUMNS(engine.cfg!$E55:$N55)-1)))/(INDEX(engine.cfg!$E55:$N55,MIN(MATCH(MAX(engine.cfg!$E55,F57),engine.cfg!$E55:$N55),COLUMNS(engine.cfg!$E55:$N55)-1)+1)-INDEX(engine.cfg!$E55:$N55,MIN(MATCH(MAX(engine.cfg!$E55,F57),engine.cfg!$E55:$N55),COLUMNS(engine.cfg!$E55:$N55)-1))))),"N/A")</f>
        <v>N/A</v>
      </c>
      <c r="G85" s="49" t="str" cm="1">
        <f t="array" ref="G85">IF(AND(G15="OK",engine.cfg!$D53&gt;0.5),INDEX(engine.cfg!$E56:$N67,MIN(MATCH(MAX(engine.cfg!$D56,G80),engine.cfg!$D56:$D67),ROWS(engine.cfg!$D56:$D67)-1),MIN(MATCH(MAX(engine.cfg!$E55,G57),engine.cfg!$E55:$N55),COLUMNS(engine.cfg!$E55:$N55)-1))+(INDEX(engine.cfg!$E56:$N67,MIN(MATCH(MAX(engine.cfg!$D56,G80),engine.cfg!$D56:$D67),ROWS(engine.cfg!$D56:$D67)-1)+1,MIN(MATCH(MAX(engine.cfg!$E55,G57),engine.cfg!$E55:$N55),COLUMNS(engine.cfg!$E55:$N55)-1))-INDEX(engine.cfg!$E56:$N67,MIN(MATCH(MAX(engine.cfg!$D56,G80),engine.cfg!$D56:$D67),ROWS(engine.cfg!$D56:$D67)-1),MIN(MATCH(MAX(engine.cfg!$E55,G57),engine.cfg!$E55:$N55),COLUMNS(engine.cfg!$E55:$N55)-1)))*IF(G80&lt;=INDEX(engine.cfg!$D56:$D67,MIN(MATCH(MAX(engine.cfg!$D56,G80),engine.cfg!$D56:$D67),ROWS(engine.cfg!$D56:$D67)-1)),0,IF(G80&gt;=INDEX(engine.cfg!$D56:$D67,MIN(MATCH(MAX(engine.cfg!$D56,G80),engine.cfg!$D56:$D67),ROWS(engine.cfg!$D56:$D67)-1)+1),1,(G80-INDEX(engine.cfg!$D56:$D67,MIN(MATCH(MAX(engine.cfg!$D56,G80),engine.cfg!$D56:$D67),ROWS(engine.cfg!$D56:$D67)-1)))/(INDEX(engine.cfg!$D56:$D67,MIN(MATCH(MAX(engine.cfg!$D56,G80),engine.cfg!$D56:$D67),ROWS(engine.cfg!$D56:$D67)-1)+1)-INDEX(engine.cfg!$D56:$D67,MIN(MATCH(MAX(engine.cfg!$D56,G80),engine.cfg!$D56:$D67),ROWS(engine.cfg!$D56:$D67)-1)))))+(INDEX(engine.cfg!$E56:$N67,MIN(MATCH(MAX(engine.cfg!$D56,G80),engine.cfg!$D56:$D67),ROWS(engine.cfg!$D56:$D67)-1),MIN(MATCH(MAX(engine.cfg!$E55,G57),engine.cfg!$E55:$N55),COLUMNS(engine.cfg!$E55:$N55)-1)+1)+(INDEX(engine.cfg!$E56:$N67,MIN(MATCH(MAX(engine.cfg!$D56,G80),engine.cfg!$D56:$D67),ROWS(engine.cfg!$D56:$D67)-1)+1,MIN(MATCH(MAX(engine.cfg!$E55,G57),engine.cfg!$E55:$N55),COLUMNS(engine.cfg!$E55:$N55)-1)+1)-INDEX(engine.cfg!$E56:$N67,MIN(MATCH(MAX(engine.cfg!$D56,G80),engine.cfg!$D56:$D67),ROWS(engine.cfg!$D56:$D67)-1),MIN(MATCH(MAX(engine.cfg!$E55,G57),engine.cfg!$E55:$N55),COLUMNS(engine.cfg!$E55:$N55)-1)+1))*IF(G80&lt;=INDEX(engine.cfg!$D56:$D67,MIN(MATCH(MAX(engine.cfg!$D56,G80),engine.cfg!$D56:$D67),ROWS(engine.cfg!$D56:$D67)-1)),0,IF(G80&gt;=INDEX(engine.cfg!$D56:$D67,MIN(MATCH(MAX(engine.cfg!$D56,G80),engine.cfg!$D56:$D67),ROWS(engine.cfg!$D56:$D67)-1)+1),1,(G80-INDEX(engine.cfg!$D56:$D67,MIN(MATCH(MAX(engine.cfg!$D56,G80),engine.cfg!$D56:$D67),ROWS(engine.cfg!$D56:$D67)-1)))/(INDEX(engine.cfg!$D56:$D67,MIN(MATCH(MAX(engine.cfg!$D56,G80),engine.cfg!$D56:$D67),ROWS(engine.cfg!$D56:$D67)-1)+1)-INDEX(engine.cfg!$D56:$D67,MIN(MATCH(MAX(engine.cfg!$D56,G80),engine.cfg!$D56:$D67),ROWS(engine.cfg!$D56:$D67)-1)))))-(INDEX(engine.cfg!$E56:$N67,MIN(MATCH(MAX(engine.cfg!$D56,G80),engine.cfg!$D56:$D67),ROWS(engine.cfg!$D56:$D67)-1),MIN(MATCH(MAX(engine.cfg!$E55,G57),engine.cfg!$E55:$N55),COLUMNS(engine.cfg!$E55:$N55)-1))+(INDEX(engine.cfg!$E56:$N67,MIN(MATCH(MAX(engine.cfg!$D56,G80),engine.cfg!$D56:$D67),ROWS(engine.cfg!$D56:$D67)-1)+1,MIN(MATCH(MAX(engine.cfg!$E55,G57),engine.cfg!$E55:$N55),COLUMNS(engine.cfg!$E55:$N55)-1))-INDEX(engine.cfg!$E56:$N67,MIN(MATCH(MAX(engine.cfg!$D56,G80),engine.cfg!$D56:$D67),ROWS(engine.cfg!$D56:$D67)-1),MIN(MATCH(MAX(engine.cfg!$E55,G57),engine.cfg!$E55:$N55),COLUMNS(engine.cfg!$E55:$N55)-1)))*IF(G80&lt;=INDEX(engine.cfg!$D56:$D67,MIN(MATCH(MAX(engine.cfg!$D56,G80),engine.cfg!$D56:$D67),ROWS(engine.cfg!$D56:$D67)-1)),0,IF(G80&gt;=INDEX(engine.cfg!$D56:$D67,MIN(MATCH(MAX(engine.cfg!$D56,G80),engine.cfg!$D56:$D67),ROWS(engine.cfg!$D56:$D67)-1)+1),1,(G80-INDEX(engine.cfg!$D56:$D67,MIN(MATCH(MAX(engine.cfg!$D56,G80),engine.cfg!$D56:$D67),ROWS(engine.cfg!$D56:$D67)-1)))/(INDEX(engine.cfg!$D56:$D67,MIN(MATCH(MAX(engine.cfg!$D56,G80),engine.cfg!$D56:$D67),ROWS(engine.cfg!$D56:$D67)-1)+1)-INDEX(engine.cfg!$D56:$D67,MIN(MATCH(MAX(engine.cfg!$D56,G80),engine.cfg!$D56:$D67),ROWS(engine.cfg!$D56:$D67)-1)))))))*IF(G57&lt;=INDEX(engine.cfg!$E55:$N55,MIN(MATCH(MAX(engine.cfg!$E55,G57),engine.cfg!$E55:$N55),COLUMNS(engine.cfg!$E55:$N55)-1)),0,IF(G57&gt;=INDEX(engine.cfg!$E55:$N55,MIN(MATCH(MAX(engine.cfg!$E55,G57),engine.cfg!$E55:$N55),COLUMNS(engine.cfg!$E55:$N55)-1)+1),1,(G57-INDEX(engine.cfg!$E55:$N55,MIN(MATCH(MAX(engine.cfg!$E55,G57),engine.cfg!$E55:$N55),COLUMNS(engine.cfg!$E55:$N55)-1)))/(INDEX(engine.cfg!$E55:$N55,MIN(MATCH(MAX(engine.cfg!$E55,G57),engine.cfg!$E55:$N55),COLUMNS(engine.cfg!$E55:$N55)-1)+1)-INDEX(engine.cfg!$E55:$N55,MIN(MATCH(MAX(engine.cfg!$E55,G57),engine.cfg!$E55:$N55),COLUMNS(engine.cfg!$E55:$N55)-1))))),"N/A")</f>
        <v>N/A</v>
      </c>
      <c r="H85" s="49" t="str" cm="1">
        <f t="array" ref="H85">IF(AND(H15="OK",engine.cfg!$D53&gt;0.5),INDEX(engine.cfg!$E56:$N67,MIN(MATCH(MAX(engine.cfg!$D56,H80),engine.cfg!$D56:$D67),ROWS(engine.cfg!$D56:$D67)-1),MIN(MATCH(MAX(engine.cfg!$E55,H57),engine.cfg!$E55:$N55),COLUMNS(engine.cfg!$E55:$N55)-1))+(INDEX(engine.cfg!$E56:$N67,MIN(MATCH(MAX(engine.cfg!$D56,H80),engine.cfg!$D56:$D67),ROWS(engine.cfg!$D56:$D67)-1)+1,MIN(MATCH(MAX(engine.cfg!$E55,H57),engine.cfg!$E55:$N55),COLUMNS(engine.cfg!$E55:$N55)-1))-INDEX(engine.cfg!$E56:$N67,MIN(MATCH(MAX(engine.cfg!$D56,H80),engine.cfg!$D56:$D67),ROWS(engine.cfg!$D56:$D67)-1),MIN(MATCH(MAX(engine.cfg!$E55,H57),engine.cfg!$E55:$N55),COLUMNS(engine.cfg!$E55:$N55)-1)))*IF(H80&lt;=INDEX(engine.cfg!$D56:$D67,MIN(MATCH(MAX(engine.cfg!$D56,H80),engine.cfg!$D56:$D67),ROWS(engine.cfg!$D56:$D67)-1)),0,IF(H80&gt;=INDEX(engine.cfg!$D56:$D67,MIN(MATCH(MAX(engine.cfg!$D56,H80),engine.cfg!$D56:$D67),ROWS(engine.cfg!$D56:$D67)-1)+1),1,(H80-INDEX(engine.cfg!$D56:$D67,MIN(MATCH(MAX(engine.cfg!$D56,H80),engine.cfg!$D56:$D67),ROWS(engine.cfg!$D56:$D67)-1)))/(INDEX(engine.cfg!$D56:$D67,MIN(MATCH(MAX(engine.cfg!$D56,H80),engine.cfg!$D56:$D67),ROWS(engine.cfg!$D56:$D67)-1)+1)-INDEX(engine.cfg!$D56:$D67,MIN(MATCH(MAX(engine.cfg!$D56,H80),engine.cfg!$D56:$D67),ROWS(engine.cfg!$D56:$D67)-1)))))+(INDEX(engine.cfg!$E56:$N67,MIN(MATCH(MAX(engine.cfg!$D56,H80),engine.cfg!$D56:$D67),ROWS(engine.cfg!$D56:$D67)-1),MIN(MATCH(MAX(engine.cfg!$E55,H57),engine.cfg!$E55:$N55),COLUMNS(engine.cfg!$E55:$N55)-1)+1)+(INDEX(engine.cfg!$E56:$N67,MIN(MATCH(MAX(engine.cfg!$D56,H80),engine.cfg!$D56:$D67),ROWS(engine.cfg!$D56:$D67)-1)+1,MIN(MATCH(MAX(engine.cfg!$E55,H57),engine.cfg!$E55:$N55),COLUMNS(engine.cfg!$E55:$N55)-1)+1)-INDEX(engine.cfg!$E56:$N67,MIN(MATCH(MAX(engine.cfg!$D56,H80),engine.cfg!$D56:$D67),ROWS(engine.cfg!$D56:$D67)-1),MIN(MATCH(MAX(engine.cfg!$E55,H57),engine.cfg!$E55:$N55),COLUMNS(engine.cfg!$E55:$N55)-1)+1))*IF(H80&lt;=INDEX(engine.cfg!$D56:$D67,MIN(MATCH(MAX(engine.cfg!$D56,H80),engine.cfg!$D56:$D67),ROWS(engine.cfg!$D56:$D67)-1)),0,IF(H80&gt;=INDEX(engine.cfg!$D56:$D67,MIN(MATCH(MAX(engine.cfg!$D56,H80),engine.cfg!$D56:$D67),ROWS(engine.cfg!$D56:$D67)-1)+1),1,(H80-INDEX(engine.cfg!$D56:$D67,MIN(MATCH(MAX(engine.cfg!$D56,H80),engine.cfg!$D56:$D67),ROWS(engine.cfg!$D56:$D67)-1)))/(INDEX(engine.cfg!$D56:$D67,MIN(MATCH(MAX(engine.cfg!$D56,H80),engine.cfg!$D56:$D67),ROWS(engine.cfg!$D56:$D67)-1)+1)-INDEX(engine.cfg!$D56:$D67,MIN(MATCH(MAX(engine.cfg!$D56,H80),engine.cfg!$D56:$D67),ROWS(engine.cfg!$D56:$D67)-1)))))-(INDEX(engine.cfg!$E56:$N67,MIN(MATCH(MAX(engine.cfg!$D56,H80),engine.cfg!$D56:$D67),ROWS(engine.cfg!$D56:$D67)-1),MIN(MATCH(MAX(engine.cfg!$E55,H57),engine.cfg!$E55:$N55),COLUMNS(engine.cfg!$E55:$N55)-1))+(INDEX(engine.cfg!$E56:$N67,MIN(MATCH(MAX(engine.cfg!$D56,H80),engine.cfg!$D56:$D67),ROWS(engine.cfg!$D56:$D67)-1)+1,MIN(MATCH(MAX(engine.cfg!$E55,H57),engine.cfg!$E55:$N55),COLUMNS(engine.cfg!$E55:$N55)-1))-INDEX(engine.cfg!$E56:$N67,MIN(MATCH(MAX(engine.cfg!$D56,H80),engine.cfg!$D56:$D67),ROWS(engine.cfg!$D56:$D67)-1),MIN(MATCH(MAX(engine.cfg!$E55,H57),engine.cfg!$E55:$N55),COLUMNS(engine.cfg!$E55:$N55)-1)))*IF(H80&lt;=INDEX(engine.cfg!$D56:$D67,MIN(MATCH(MAX(engine.cfg!$D56,H80),engine.cfg!$D56:$D67),ROWS(engine.cfg!$D56:$D67)-1)),0,IF(H80&gt;=INDEX(engine.cfg!$D56:$D67,MIN(MATCH(MAX(engine.cfg!$D56,H80),engine.cfg!$D56:$D67),ROWS(engine.cfg!$D56:$D67)-1)+1),1,(H80-INDEX(engine.cfg!$D56:$D67,MIN(MATCH(MAX(engine.cfg!$D56,H80),engine.cfg!$D56:$D67),ROWS(engine.cfg!$D56:$D67)-1)))/(INDEX(engine.cfg!$D56:$D67,MIN(MATCH(MAX(engine.cfg!$D56,H80),engine.cfg!$D56:$D67),ROWS(engine.cfg!$D56:$D67)-1)+1)-INDEX(engine.cfg!$D56:$D67,MIN(MATCH(MAX(engine.cfg!$D56,H80),engine.cfg!$D56:$D67),ROWS(engine.cfg!$D56:$D67)-1)))))))*IF(H57&lt;=INDEX(engine.cfg!$E55:$N55,MIN(MATCH(MAX(engine.cfg!$E55,H57),engine.cfg!$E55:$N55),COLUMNS(engine.cfg!$E55:$N55)-1)),0,IF(H57&gt;=INDEX(engine.cfg!$E55:$N55,MIN(MATCH(MAX(engine.cfg!$E55,H57),engine.cfg!$E55:$N55),COLUMNS(engine.cfg!$E55:$N55)-1)+1),1,(H57-INDEX(engine.cfg!$E55:$N55,MIN(MATCH(MAX(engine.cfg!$E55,H57),engine.cfg!$E55:$N55),COLUMNS(engine.cfg!$E55:$N55)-1)))/(INDEX(engine.cfg!$E55:$N55,MIN(MATCH(MAX(engine.cfg!$E55,H57),engine.cfg!$E55:$N55),COLUMNS(engine.cfg!$E55:$N55)-1)+1)-INDEX(engine.cfg!$E55:$N55,MIN(MATCH(MAX(engine.cfg!$E55,H57),engine.cfg!$E55:$N55),COLUMNS(engine.cfg!$E55:$N55)-1))))),"N/A")</f>
        <v>N/A</v>
      </c>
      <c r="I85" s="49" t="str" cm="1">
        <f t="array" ref="I85">IF(AND(I15="OK",engine.cfg!$D53&gt;0.5),INDEX(engine.cfg!$E56:$N67,MIN(MATCH(MAX(engine.cfg!$D56,I80),engine.cfg!$D56:$D67),ROWS(engine.cfg!$D56:$D67)-1),MIN(MATCH(MAX(engine.cfg!$E55,I57),engine.cfg!$E55:$N55),COLUMNS(engine.cfg!$E55:$N55)-1))+(INDEX(engine.cfg!$E56:$N67,MIN(MATCH(MAX(engine.cfg!$D56,I80),engine.cfg!$D56:$D67),ROWS(engine.cfg!$D56:$D67)-1)+1,MIN(MATCH(MAX(engine.cfg!$E55,I57),engine.cfg!$E55:$N55),COLUMNS(engine.cfg!$E55:$N55)-1))-INDEX(engine.cfg!$E56:$N67,MIN(MATCH(MAX(engine.cfg!$D56,I80),engine.cfg!$D56:$D67),ROWS(engine.cfg!$D56:$D67)-1),MIN(MATCH(MAX(engine.cfg!$E55,I57),engine.cfg!$E55:$N55),COLUMNS(engine.cfg!$E55:$N55)-1)))*IF(I80&lt;=INDEX(engine.cfg!$D56:$D67,MIN(MATCH(MAX(engine.cfg!$D56,I80),engine.cfg!$D56:$D67),ROWS(engine.cfg!$D56:$D67)-1)),0,IF(I80&gt;=INDEX(engine.cfg!$D56:$D67,MIN(MATCH(MAX(engine.cfg!$D56,I80),engine.cfg!$D56:$D67),ROWS(engine.cfg!$D56:$D67)-1)+1),1,(I80-INDEX(engine.cfg!$D56:$D67,MIN(MATCH(MAX(engine.cfg!$D56,I80),engine.cfg!$D56:$D67),ROWS(engine.cfg!$D56:$D67)-1)))/(INDEX(engine.cfg!$D56:$D67,MIN(MATCH(MAX(engine.cfg!$D56,I80),engine.cfg!$D56:$D67),ROWS(engine.cfg!$D56:$D67)-1)+1)-INDEX(engine.cfg!$D56:$D67,MIN(MATCH(MAX(engine.cfg!$D56,I80),engine.cfg!$D56:$D67),ROWS(engine.cfg!$D56:$D67)-1)))))+(INDEX(engine.cfg!$E56:$N67,MIN(MATCH(MAX(engine.cfg!$D56,I80),engine.cfg!$D56:$D67),ROWS(engine.cfg!$D56:$D67)-1),MIN(MATCH(MAX(engine.cfg!$E55,I57),engine.cfg!$E55:$N55),COLUMNS(engine.cfg!$E55:$N55)-1)+1)+(INDEX(engine.cfg!$E56:$N67,MIN(MATCH(MAX(engine.cfg!$D56,I80),engine.cfg!$D56:$D67),ROWS(engine.cfg!$D56:$D67)-1)+1,MIN(MATCH(MAX(engine.cfg!$E55,I57),engine.cfg!$E55:$N55),COLUMNS(engine.cfg!$E55:$N55)-1)+1)-INDEX(engine.cfg!$E56:$N67,MIN(MATCH(MAX(engine.cfg!$D56,I80),engine.cfg!$D56:$D67),ROWS(engine.cfg!$D56:$D67)-1),MIN(MATCH(MAX(engine.cfg!$E55,I57),engine.cfg!$E55:$N55),COLUMNS(engine.cfg!$E55:$N55)-1)+1))*IF(I80&lt;=INDEX(engine.cfg!$D56:$D67,MIN(MATCH(MAX(engine.cfg!$D56,I80),engine.cfg!$D56:$D67),ROWS(engine.cfg!$D56:$D67)-1)),0,IF(I80&gt;=INDEX(engine.cfg!$D56:$D67,MIN(MATCH(MAX(engine.cfg!$D56,I80),engine.cfg!$D56:$D67),ROWS(engine.cfg!$D56:$D67)-1)+1),1,(I80-INDEX(engine.cfg!$D56:$D67,MIN(MATCH(MAX(engine.cfg!$D56,I80),engine.cfg!$D56:$D67),ROWS(engine.cfg!$D56:$D67)-1)))/(INDEX(engine.cfg!$D56:$D67,MIN(MATCH(MAX(engine.cfg!$D56,I80),engine.cfg!$D56:$D67),ROWS(engine.cfg!$D56:$D67)-1)+1)-INDEX(engine.cfg!$D56:$D67,MIN(MATCH(MAX(engine.cfg!$D56,I80),engine.cfg!$D56:$D67),ROWS(engine.cfg!$D56:$D67)-1)))))-(INDEX(engine.cfg!$E56:$N67,MIN(MATCH(MAX(engine.cfg!$D56,I80),engine.cfg!$D56:$D67),ROWS(engine.cfg!$D56:$D67)-1),MIN(MATCH(MAX(engine.cfg!$E55,I57),engine.cfg!$E55:$N55),COLUMNS(engine.cfg!$E55:$N55)-1))+(INDEX(engine.cfg!$E56:$N67,MIN(MATCH(MAX(engine.cfg!$D56,I80),engine.cfg!$D56:$D67),ROWS(engine.cfg!$D56:$D67)-1)+1,MIN(MATCH(MAX(engine.cfg!$E55,I57),engine.cfg!$E55:$N55),COLUMNS(engine.cfg!$E55:$N55)-1))-INDEX(engine.cfg!$E56:$N67,MIN(MATCH(MAX(engine.cfg!$D56,I80),engine.cfg!$D56:$D67),ROWS(engine.cfg!$D56:$D67)-1),MIN(MATCH(MAX(engine.cfg!$E55,I57),engine.cfg!$E55:$N55),COLUMNS(engine.cfg!$E55:$N55)-1)))*IF(I80&lt;=INDEX(engine.cfg!$D56:$D67,MIN(MATCH(MAX(engine.cfg!$D56,I80),engine.cfg!$D56:$D67),ROWS(engine.cfg!$D56:$D67)-1)),0,IF(I80&gt;=INDEX(engine.cfg!$D56:$D67,MIN(MATCH(MAX(engine.cfg!$D56,I80),engine.cfg!$D56:$D67),ROWS(engine.cfg!$D56:$D67)-1)+1),1,(I80-INDEX(engine.cfg!$D56:$D67,MIN(MATCH(MAX(engine.cfg!$D56,I80),engine.cfg!$D56:$D67),ROWS(engine.cfg!$D56:$D67)-1)))/(INDEX(engine.cfg!$D56:$D67,MIN(MATCH(MAX(engine.cfg!$D56,I80),engine.cfg!$D56:$D67),ROWS(engine.cfg!$D56:$D67)-1)+1)-INDEX(engine.cfg!$D56:$D67,MIN(MATCH(MAX(engine.cfg!$D56,I80),engine.cfg!$D56:$D67),ROWS(engine.cfg!$D56:$D67)-1)))))))*IF(I57&lt;=INDEX(engine.cfg!$E55:$N55,MIN(MATCH(MAX(engine.cfg!$E55,I57),engine.cfg!$E55:$N55),COLUMNS(engine.cfg!$E55:$N55)-1)),0,IF(I57&gt;=INDEX(engine.cfg!$E55:$N55,MIN(MATCH(MAX(engine.cfg!$E55,I57),engine.cfg!$E55:$N55),COLUMNS(engine.cfg!$E55:$N55)-1)+1),1,(I57-INDEX(engine.cfg!$E55:$N55,MIN(MATCH(MAX(engine.cfg!$E55,I57),engine.cfg!$E55:$N55),COLUMNS(engine.cfg!$E55:$N55)-1)))/(INDEX(engine.cfg!$E55:$N55,MIN(MATCH(MAX(engine.cfg!$E55,I57),engine.cfg!$E55:$N55),COLUMNS(engine.cfg!$E55:$N55)-1)+1)-INDEX(engine.cfg!$E55:$N55,MIN(MATCH(MAX(engine.cfg!$E55,I57),engine.cfg!$E55:$N55),COLUMNS(engine.cfg!$E55:$N55)-1))))),"N/A")</f>
        <v>N/A</v>
      </c>
      <c r="J85" s="49" t="str" cm="1">
        <f t="array" ref="J85">IF(AND(J15="OK",engine.cfg!$D53&gt;0.5),INDEX(engine.cfg!$E56:$N67,MIN(MATCH(MAX(engine.cfg!$D56,J80),engine.cfg!$D56:$D67),ROWS(engine.cfg!$D56:$D67)-1),MIN(MATCH(MAX(engine.cfg!$E55,J57),engine.cfg!$E55:$N55),COLUMNS(engine.cfg!$E55:$N55)-1))+(INDEX(engine.cfg!$E56:$N67,MIN(MATCH(MAX(engine.cfg!$D56,J80),engine.cfg!$D56:$D67),ROWS(engine.cfg!$D56:$D67)-1)+1,MIN(MATCH(MAX(engine.cfg!$E55,J57),engine.cfg!$E55:$N55),COLUMNS(engine.cfg!$E55:$N55)-1))-INDEX(engine.cfg!$E56:$N67,MIN(MATCH(MAX(engine.cfg!$D56,J80),engine.cfg!$D56:$D67),ROWS(engine.cfg!$D56:$D67)-1),MIN(MATCH(MAX(engine.cfg!$E55,J57),engine.cfg!$E55:$N55),COLUMNS(engine.cfg!$E55:$N55)-1)))*IF(J80&lt;=INDEX(engine.cfg!$D56:$D67,MIN(MATCH(MAX(engine.cfg!$D56,J80),engine.cfg!$D56:$D67),ROWS(engine.cfg!$D56:$D67)-1)),0,IF(J80&gt;=INDEX(engine.cfg!$D56:$D67,MIN(MATCH(MAX(engine.cfg!$D56,J80),engine.cfg!$D56:$D67),ROWS(engine.cfg!$D56:$D67)-1)+1),1,(J80-INDEX(engine.cfg!$D56:$D67,MIN(MATCH(MAX(engine.cfg!$D56,J80),engine.cfg!$D56:$D67),ROWS(engine.cfg!$D56:$D67)-1)))/(INDEX(engine.cfg!$D56:$D67,MIN(MATCH(MAX(engine.cfg!$D56,J80),engine.cfg!$D56:$D67),ROWS(engine.cfg!$D56:$D67)-1)+1)-INDEX(engine.cfg!$D56:$D67,MIN(MATCH(MAX(engine.cfg!$D56,J80),engine.cfg!$D56:$D67),ROWS(engine.cfg!$D56:$D67)-1)))))+(INDEX(engine.cfg!$E56:$N67,MIN(MATCH(MAX(engine.cfg!$D56,J80),engine.cfg!$D56:$D67),ROWS(engine.cfg!$D56:$D67)-1),MIN(MATCH(MAX(engine.cfg!$E55,J57),engine.cfg!$E55:$N55),COLUMNS(engine.cfg!$E55:$N55)-1)+1)+(INDEX(engine.cfg!$E56:$N67,MIN(MATCH(MAX(engine.cfg!$D56,J80),engine.cfg!$D56:$D67),ROWS(engine.cfg!$D56:$D67)-1)+1,MIN(MATCH(MAX(engine.cfg!$E55,J57),engine.cfg!$E55:$N55),COLUMNS(engine.cfg!$E55:$N55)-1)+1)-INDEX(engine.cfg!$E56:$N67,MIN(MATCH(MAX(engine.cfg!$D56,J80),engine.cfg!$D56:$D67),ROWS(engine.cfg!$D56:$D67)-1),MIN(MATCH(MAX(engine.cfg!$E55,J57),engine.cfg!$E55:$N55),COLUMNS(engine.cfg!$E55:$N55)-1)+1))*IF(J80&lt;=INDEX(engine.cfg!$D56:$D67,MIN(MATCH(MAX(engine.cfg!$D56,J80),engine.cfg!$D56:$D67),ROWS(engine.cfg!$D56:$D67)-1)),0,IF(J80&gt;=INDEX(engine.cfg!$D56:$D67,MIN(MATCH(MAX(engine.cfg!$D56,J80),engine.cfg!$D56:$D67),ROWS(engine.cfg!$D56:$D67)-1)+1),1,(J80-INDEX(engine.cfg!$D56:$D67,MIN(MATCH(MAX(engine.cfg!$D56,J80),engine.cfg!$D56:$D67),ROWS(engine.cfg!$D56:$D67)-1)))/(INDEX(engine.cfg!$D56:$D67,MIN(MATCH(MAX(engine.cfg!$D56,J80),engine.cfg!$D56:$D67),ROWS(engine.cfg!$D56:$D67)-1)+1)-INDEX(engine.cfg!$D56:$D67,MIN(MATCH(MAX(engine.cfg!$D56,J80),engine.cfg!$D56:$D67),ROWS(engine.cfg!$D56:$D67)-1)))))-(INDEX(engine.cfg!$E56:$N67,MIN(MATCH(MAX(engine.cfg!$D56,J80),engine.cfg!$D56:$D67),ROWS(engine.cfg!$D56:$D67)-1),MIN(MATCH(MAX(engine.cfg!$E55,J57),engine.cfg!$E55:$N55),COLUMNS(engine.cfg!$E55:$N55)-1))+(INDEX(engine.cfg!$E56:$N67,MIN(MATCH(MAX(engine.cfg!$D56,J80),engine.cfg!$D56:$D67),ROWS(engine.cfg!$D56:$D67)-1)+1,MIN(MATCH(MAX(engine.cfg!$E55,J57),engine.cfg!$E55:$N55),COLUMNS(engine.cfg!$E55:$N55)-1))-INDEX(engine.cfg!$E56:$N67,MIN(MATCH(MAX(engine.cfg!$D56,J80),engine.cfg!$D56:$D67),ROWS(engine.cfg!$D56:$D67)-1),MIN(MATCH(MAX(engine.cfg!$E55,J57),engine.cfg!$E55:$N55),COLUMNS(engine.cfg!$E55:$N55)-1)))*IF(J80&lt;=INDEX(engine.cfg!$D56:$D67,MIN(MATCH(MAX(engine.cfg!$D56,J80),engine.cfg!$D56:$D67),ROWS(engine.cfg!$D56:$D67)-1)),0,IF(J80&gt;=INDEX(engine.cfg!$D56:$D67,MIN(MATCH(MAX(engine.cfg!$D56,J80),engine.cfg!$D56:$D67),ROWS(engine.cfg!$D56:$D67)-1)+1),1,(J80-INDEX(engine.cfg!$D56:$D67,MIN(MATCH(MAX(engine.cfg!$D56,J80),engine.cfg!$D56:$D67),ROWS(engine.cfg!$D56:$D67)-1)))/(INDEX(engine.cfg!$D56:$D67,MIN(MATCH(MAX(engine.cfg!$D56,J80),engine.cfg!$D56:$D67),ROWS(engine.cfg!$D56:$D67)-1)+1)-INDEX(engine.cfg!$D56:$D67,MIN(MATCH(MAX(engine.cfg!$D56,J80),engine.cfg!$D56:$D67),ROWS(engine.cfg!$D56:$D67)-1)))))))*IF(J57&lt;=INDEX(engine.cfg!$E55:$N55,MIN(MATCH(MAX(engine.cfg!$E55,J57),engine.cfg!$E55:$N55),COLUMNS(engine.cfg!$E55:$N55)-1)),0,IF(J57&gt;=INDEX(engine.cfg!$E55:$N55,MIN(MATCH(MAX(engine.cfg!$E55,J57),engine.cfg!$E55:$N55),COLUMNS(engine.cfg!$E55:$N55)-1)+1),1,(J57-INDEX(engine.cfg!$E55:$N55,MIN(MATCH(MAX(engine.cfg!$E55,J57),engine.cfg!$E55:$N55),COLUMNS(engine.cfg!$E55:$N55)-1)))/(INDEX(engine.cfg!$E55:$N55,MIN(MATCH(MAX(engine.cfg!$E55,J57),engine.cfg!$E55:$N55),COLUMNS(engine.cfg!$E55:$N55)-1)+1)-INDEX(engine.cfg!$E55:$N55,MIN(MATCH(MAX(engine.cfg!$E55,J57),engine.cfg!$E55:$N55),COLUMNS(engine.cfg!$E55:$N55)-1))))),"N/A")</f>
        <v>N/A</v>
      </c>
      <c r="K85" s="49" t="str" cm="1">
        <f t="array" ref="K85">IF(AND(K15="OK",engine.cfg!$D53&gt;0.5),INDEX(engine.cfg!$E56:$N67,MIN(MATCH(MAX(engine.cfg!$D56,K80),engine.cfg!$D56:$D67),ROWS(engine.cfg!$D56:$D67)-1),MIN(MATCH(MAX(engine.cfg!$E55,K57),engine.cfg!$E55:$N55),COLUMNS(engine.cfg!$E55:$N55)-1))+(INDEX(engine.cfg!$E56:$N67,MIN(MATCH(MAX(engine.cfg!$D56,K80),engine.cfg!$D56:$D67),ROWS(engine.cfg!$D56:$D67)-1)+1,MIN(MATCH(MAX(engine.cfg!$E55,K57),engine.cfg!$E55:$N55),COLUMNS(engine.cfg!$E55:$N55)-1))-INDEX(engine.cfg!$E56:$N67,MIN(MATCH(MAX(engine.cfg!$D56,K80),engine.cfg!$D56:$D67),ROWS(engine.cfg!$D56:$D67)-1),MIN(MATCH(MAX(engine.cfg!$E55,K57),engine.cfg!$E55:$N55),COLUMNS(engine.cfg!$E55:$N55)-1)))*IF(K80&lt;=INDEX(engine.cfg!$D56:$D67,MIN(MATCH(MAX(engine.cfg!$D56,K80),engine.cfg!$D56:$D67),ROWS(engine.cfg!$D56:$D67)-1)),0,IF(K80&gt;=INDEX(engine.cfg!$D56:$D67,MIN(MATCH(MAX(engine.cfg!$D56,K80),engine.cfg!$D56:$D67),ROWS(engine.cfg!$D56:$D67)-1)+1),1,(K80-INDEX(engine.cfg!$D56:$D67,MIN(MATCH(MAX(engine.cfg!$D56,K80),engine.cfg!$D56:$D67),ROWS(engine.cfg!$D56:$D67)-1)))/(INDEX(engine.cfg!$D56:$D67,MIN(MATCH(MAX(engine.cfg!$D56,K80),engine.cfg!$D56:$D67),ROWS(engine.cfg!$D56:$D67)-1)+1)-INDEX(engine.cfg!$D56:$D67,MIN(MATCH(MAX(engine.cfg!$D56,K80),engine.cfg!$D56:$D67),ROWS(engine.cfg!$D56:$D67)-1)))))+(INDEX(engine.cfg!$E56:$N67,MIN(MATCH(MAX(engine.cfg!$D56,K80),engine.cfg!$D56:$D67),ROWS(engine.cfg!$D56:$D67)-1),MIN(MATCH(MAX(engine.cfg!$E55,K57),engine.cfg!$E55:$N55),COLUMNS(engine.cfg!$E55:$N55)-1)+1)+(INDEX(engine.cfg!$E56:$N67,MIN(MATCH(MAX(engine.cfg!$D56,K80),engine.cfg!$D56:$D67),ROWS(engine.cfg!$D56:$D67)-1)+1,MIN(MATCH(MAX(engine.cfg!$E55,K57),engine.cfg!$E55:$N55),COLUMNS(engine.cfg!$E55:$N55)-1)+1)-INDEX(engine.cfg!$E56:$N67,MIN(MATCH(MAX(engine.cfg!$D56,K80),engine.cfg!$D56:$D67),ROWS(engine.cfg!$D56:$D67)-1),MIN(MATCH(MAX(engine.cfg!$E55,K57),engine.cfg!$E55:$N55),COLUMNS(engine.cfg!$E55:$N55)-1)+1))*IF(K80&lt;=INDEX(engine.cfg!$D56:$D67,MIN(MATCH(MAX(engine.cfg!$D56,K80),engine.cfg!$D56:$D67),ROWS(engine.cfg!$D56:$D67)-1)),0,IF(K80&gt;=INDEX(engine.cfg!$D56:$D67,MIN(MATCH(MAX(engine.cfg!$D56,K80),engine.cfg!$D56:$D67),ROWS(engine.cfg!$D56:$D67)-1)+1),1,(K80-INDEX(engine.cfg!$D56:$D67,MIN(MATCH(MAX(engine.cfg!$D56,K80),engine.cfg!$D56:$D67),ROWS(engine.cfg!$D56:$D67)-1)))/(INDEX(engine.cfg!$D56:$D67,MIN(MATCH(MAX(engine.cfg!$D56,K80),engine.cfg!$D56:$D67),ROWS(engine.cfg!$D56:$D67)-1)+1)-INDEX(engine.cfg!$D56:$D67,MIN(MATCH(MAX(engine.cfg!$D56,K80),engine.cfg!$D56:$D67),ROWS(engine.cfg!$D56:$D67)-1)))))-(INDEX(engine.cfg!$E56:$N67,MIN(MATCH(MAX(engine.cfg!$D56,K80),engine.cfg!$D56:$D67),ROWS(engine.cfg!$D56:$D67)-1),MIN(MATCH(MAX(engine.cfg!$E55,K57),engine.cfg!$E55:$N55),COLUMNS(engine.cfg!$E55:$N55)-1))+(INDEX(engine.cfg!$E56:$N67,MIN(MATCH(MAX(engine.cfg!$D56,K80),engine.cfg!$D56:$D67),ROWS(engine.cfg!$D56:$D67)-1)+1,MIN(MATCH(MAX(engine.cfg!$E55,K57),engine.cfg!$E55:$N55),COLUMNS(engine.cfg!$E55:$N55)-1))-INDEX(engine.cfg!$E56:$N67,MIN(MATCH(MAX(engine.cfg!$D56,K80),engine.cfg!$D56:$D67),ROWS(engine.cfg!$D56:$D67)-1),MIN(MATCH(MAX(engine.cfg!$E55,K57),engine.cfg!$E55:$N55),COLUMNS(engine.cfg!$E55:$N55)-1)))*IF(K80&lt;=INDEX(engine.cfg!$D56:$D67,MIN(MATCH(MAX(engine.cfg!$D56,K80),engine.cfg!$D56:$D67),ROWS(engine.cfg!$D56:$D67)-1)),0,IF(K80&gt;=INDEX(engine.cfg!$D56:$D67,MIN(MATCH(MAX(engine.cfg!$D56,K80),engine.cfg!$D56:$D67),ROWS(engine.cfg!$D56:$D67)-1)+1),1,(K80-INDEX(engine.cfg!$D56:$D67,MIN(MATCH(MAX(engine.cfg!$D56,K80),engine.cfg!$D56:$D67),ROWS(engine.cfg!$D56:$D67)-1)))/(INDEX(engine.cfg!$D56:$D67,MIN(MATCH(MAX(engine.cfg!$D56,K80),engine.cfg!$D56:$D67),ROWS(engine.cfg!$D56:$D67)-1)+1)-INDEX(engine.cfg!$D56:$D67,MIN(MATCH(MAX(engine.cfg!$D56,K80),engine.cfg!$D56:$D67),ROWS(engine.cfg!$D56:$D67)-1)))))))*IF(K57&lt;=INDEX(engine.cfg!$E55:$N55,MIN(MATCH(MAX(engine.cfg!$E55,K57),engine.cfg!$E55:$N55),COLUMNS(engine.cfg!$E55:$N55)-1)),0,IF(K57&gt;=INDEX(engine.cfg!$E55:$N55,MIN(MATCH(MAX(engine.cfg!$E55,K57),engine.cfg!$E55:$N55),COLUMNS(engine.cfg!$E55:$N55)-1)+1),1,(K57-INDEX(engine.cfg!$E55:$N55,MIN(MATCH(MAX(engine.cfg!$E55,K57),engine.cfg!$E55:$N55),COLUMNS(engine.cfg!$E55:$N55)-1)))/(INDEX(engine.cfg!$E55:$N55,MIN(MATCH(MAX(engine.cfg!$E55,K57),engine.cfg!$E55:$N55),COLUMNS(engine.cfg!$E55:$N55)-1)+1)-INDEX(engine.cfg!$E55:$N55,MIN(MATCH(MAX(engine.cfg!$E55,K57),engine.cfg!$E55:$N55),COLUMNS(engine.cfg!$E55:$N55)-1))))),"N/A")</f>
        <v>N/A</v>
      </c>
      <c r="L85" s="49" t="str" cm="1">
        <f t="array" ref="L85">IF(AND(L15="OK",engine.cfg!$D53&gt;0.5),INDEX(engine.cfg!$E56:$N67,MIN(MATCH(MAX(engine.cfg!$D56,L80),engine.cfg!$D56:$D67),ROWS(engine.cfg!$D56:$D67)-1),MIN(MATCH(MAX(engine.cfg!$E55,L57),engine.cfg!$E55:$N55),COLUMNS(engine.cfg!$E55:$N55)-1))+(INDEX(engine.cfg!$E56:$N67,MIN(MATCH(MAX(engine.cfg!$D56,L80),engine.cfg!$D56:$D67),ROWS(engine.cfg!$D56:$D67)-1)+1,MIN(MATCH(MAX(engine.cfg!$E55,L57),engine.cfg!$E55:$N55),COLUMNS(engine.cfg!$E55:$N55)-1))-INDEX(engine.cfg!$E56:$N67,MIN(MATCH(MAX(engine.cfg!$D56,L80),engine.cfg!$D56:$D67),ROWS(engine.cfg!$D56:$D67)-1),MIN(MATCH(MAX(engine.cfg!$E55,L57),engine.cfg!$E55:$N55),COLUMNS(engine.cfg!$E55:$N55)-1)))*IF(L80&lt;=INDEX(engine.cfg!$D56:$D67,MIN(MATCH(MAX(engine.cfg!$D56,L80),engine.cfg!$D56:$D67),ROWS(engine.cfg!$D56:$D67)-1)),0,IF(L80&gt;=INDEX(engine.cfg!$D56:$D67,MIN(MATCH(MAX(engine.cfg!$D56,L80),engine.cfg!$D56:$D67),ROWS(engine.cfg!$D56:$D67)-1)+1),1,(L80-INDEX(engine.cfg!$D56:$D67,MIN(MATCH(MAX(engine.cfg!$D56,L80),engine.cfg!$D56:$D67),ROWS(engine.cfg!$D56:$D67)-1)))/(INDEX(engine.cfg!$D56:$D67,MIN(MATCH(MAX(engine.cfg!$D56,L80),engine.cfg!$D56:$D67),ROWS(engine.cfg!$D56:$D67)-1)+1)-INDEX(engine.cfg!$D56:$D67,MIN(MATCH(MAX(engine.cfg!$D56,L80),engine.cfg!$D56:$D67),ROWS(engine.cfg!$D56:$D67)-1)))))+(INDEX(engine.cfg!$E56:$N67,MIN(MATCH(MAX(engine.cfg!$D56,L80),engine.cfg!$D56:$D67),ROWS(engine.cfg!$D56:$D67)-1),MIN(MATCH(MAX(engine.cfg!$E55,L57),engine.cfg!$E55:$N55),COLUMNS(engine.cfg!$E55:$N55)-1)+1)+(INDEX(engine.cfg!$E56:$N67,MIN(MATCH(MAX(engine.cfg!$D56,L80),engine.cfg!$D56:$D67),ROWS(engine.cfg!$D56:$D67)-1)+1,MIN(MATCH(MAX(engine.cfg!$E55,L57),engine.cfg!$E55:$N55),COLUMNS(engine.cfg!$E55:$N55)-1)+1)-INDEX(engine.cfg!$E56:$N67,MIN(MATCH(MAX(engine.cfg!$D56,L80),engine.cfg!$D56:$D67),ROWS(engine.cfg!$D56:$D67)-1),MIN(MATCH(MAX(engine.cfg!$E55,L57),engine.cfg!$E55:$N55),COLUMNS(engine.cfg!$E55:$N55)-1)+1))*IF(L80&lt;=INDEX(engine.cfg!$D56:$D67,MIN(MATCH(MAX(engine.cfg!$D56,L80),engine.cfg!$D56:$D67),ROWS(engine.cfg!$D56:$D67)-1)),0,IF(L80&gt;=INDEX(engine.cfg!$D56:$D67,MIN(MATCH(MAX(engine.cfg!$D56,L80),engine.cfg!$D56:$D67),ROWS(engine.cfg!$D56:$D67)-1)+1),1,(L80-INDEX(engine.cfg!$D56:$D67,MIN(MATCH(MAX(engine.cfg!$D56,L80),engine.cfg!$D56:$D67),ROWS(engine.cfg!$D56:$D67)-1)))/(INDEX(engine.cfg!$D56:$D67,MIN(MATCH(MAX(engine.cfg!$D56,L80),engine.cfg!$D56:$D67),ROWS(engine.cfg!$D56:$D67)-1)+1)-INDEX(engine.cfg!$D56:$D67,MIN(MATCH(MAX(engine.cfg!$D56,L80),engine.cfg!$D56:$D67),ROWS(engine.cfg!$D56:$D67)-1)))))-(INDEX(engine.cfg!$E56:$N67,MIN(MATCH(MAX(engine.cfg!$D56,L80),engine.cfg!$D56:$D67),ROWS(engine.cfg!$D56:$D67)-1),MIN(MATCH(MAX(engine.cfg!$E55,L57),engine.cfg!$E55:$N55),COLUMNS(engine.cfg!$E55:$N55)-1))+(INDEX(engine.cfg!$E56:$N67,MIN(MATCH(MAX(engine.cfg!$D56,L80),engine.cfg!$D56:$D67),ROWS(engine.cfg!$D56:$D67)-1)+1,MIN(MATCH(MAX(engine.cfg!$E55,L57),engine.cfg!$E55:$N55),COLUMNS(engine.cfg!$E55:$N55)-1))-INDEX(engine.cfg!$E56:$N67,MIN(MATCH(MAX(engine.cfg!$D56,L80),engine.cfg!$D56:$D67),ROWS(engine.cfg!$D56:$D67)-1),MIN(MATCH(MAX(engine.cfg!$E55,L57),engine.cfg!$E55:$N55),COLUMNS(engine.cfg!$E55:$N55)-1)))*IF(L80&lt;=INDEX(engine.cfg!$D56:$D67,MIN(MATCH(MAX(engine.cfg!$D56,L80),engine.cfg!$D56:$D67),ROWS(engine.cfg!$D56:$D67)-1)),0,IF(L80&gt;=INDEX(engine.cfg!$D56:$D67,MIN(MATCH(MAX(engine.cfg!$D56,L80),engine.cfg!$D56:$D67),ROWS(engine.cfg!$D56:$D67)-1)+1),1,(L80-INDEX(engine.cfg!$D56:$D67,MIN(MATCH(MAX(engine.cfg!$D56,L80),engine.cfg!$D56:$D67),ROWS(engine.cfg!$D56:$D67)-1)))/(INDEX(engine.cfg!$D56:$D67,MIN(MATCH(MAX(engine.cfg!$D56,L80),engine.cfg!$D56:$D67),ROWS(engine.cfg!$D56:$D67)-1)+1)-INDEX(engine.cfg!$D56:$D67,MIN(MATCH(MAX(engine.cfg!$D56,L80),engine.cfg!$D56:$D67),ROWS(engine.cfg!$D56:$D67)-1)))))))*IF(L57&lt;=INDEX(engine.cfg!$E55:$N55,MIN(MATCH(MAX(engine.cfg!$E55,L57),engine.cfg!$E55:$N55),COLUMNS(engine.cfg!$E55:$N55)-1)),0,IF(L57&gt;=INDEX(engine.cfg!$E55:$N55,MIN(MATCH(MAX(engine.cfg!$E55,L57),engine.cfg!$E55:$N55),COLUMNS(engine.cfg!$E55:$N55)-1)+1),1,(L57-INDEX(engine.cfg!$E55:$N55,MIN(MATCH(MAX(engine.cfg!$E55,L57),engine.cfg!$E55:$N55),COLUMNS(engine.cfg!$E55:$N55)-1)))/(INDEX(engine.cfg!$E55:$N55,MIN(MATCH(MAX(engine.cfg!$E55,L57),engine.cfg!$E55:$N55),COLUMNS(engine.cfg!$E55:$N55)-1)+1)-INDEX(engine.cfg!$E55:$N55,MIN(MATCH(MAX(engine.cfg!$E55,L57),engine.cfg!$E55:$N55),COLUMNS(engine.cfg!$E55:$N55)-1))))),"N/A")</f>
        <v>N/A</v>
      </c>
      <c r="M85" s="49" t="str" cm="1">
        <f t="array" ref="M85">IF(AND(M15="OK",engine.cfg!$D53&gt;0.5),INDEX(engine.cfg!$E56:$N67,MIN(MATCH(MAX(engine.cfg!$D56,M80),engine.cfg!$D56:$D67),ROWS(engine.cfg!$D56:$D67)-1),MIN(MATCH(MAX(engine.cfg!$E55,M57),engine.cfg!$E55:$N55),COLUMNS(engine.cfg!$E55:$N55)-1))+(INDEX(engine.cfg!$E56:$N67,MIN(MATCH(MAX(engine.cfg!$D56,M80),engine.cfg!$D56:$D67),ROWS(engine.cfg!$D56:$D67)-1)+1,MIN(MATCH(MAX(engine.cfg!$E55,M57),engine.cfg!$E55:$N55),COLUMNS(engine.cfg!$E55:$N55)-1))-INDEX(engine.cfg!$E56:$N67,MIN(MATCH(MAX(engine.cfg!$D56,M80),engine.cfg!$D56:$D67),ROWS(engine.cfg!$D56:$D67)-1),MIN(MATCH(MAX(engine.cfg!$E55,M57),engine.cfg!$E55:$N55),COLUMNS(engine.cfg!$E55:$N55)-1)))*IF(M80&lt;=INDEX(engine.cfg!$D56:$D67,MIN(MATCH(MAX(engine.cfg!$D56,M80),engine.cfg!$D56:$D67),ROWS(engine.cfg!$D56:$D67)-1)),0,IF(M80&gt;=INDEX(engine.cfg!$D56:$D67,MIN(MATCH(MAX(engine.cfg!$D56,M80),engine.cfg!$D56:$D67),ROWS(engine.cfg!$D56:$D67)-1)+1),1,(M80-INDEX(engine.cfg!$D56:$D67,MIN(MATCH(MAX(engine.cfg!$D56,M80),engine.cfg!$D56:$D67),ROWS(engine.cfg!$D56:$D67)-1)))/(INDEX(engine.cfg!$D56:$D67,MIN(MATCH(MAX(engine.cfg!$D56,M80),engine.cfg!$D56:$D67),ROWS(engine.cfg!$D56:$D67)-1)+1)-INDEX(engine.cfg!$D56:$D67,MIN(MATCH(MAX(engine.cfg!$D56,M80),engine.cfg!$D56:$D67),ROWS(engine.cfg!$D56:$D67)-1)))))+(INDEX(engine.cfg!$E56:$N67,MIN(MATCH(MAX(engine.cfg!$D56,M80),engine.cfg!$D56:$D67),ROWS(engine.cfg!$D56:$D67)-1),MIN(MATCH(MAX(engine.cfg!$E55,M57),engine.cfg!$E55:$N55),COLUMNS(engine.cfg!$E55:$N55)-1)+1)+(INDEX(engine.cfg!$E56:$N67,MIN(MATCH(MAX(engine.cfg!$D56,M80),engine.cfg!$D56:$D67),ROWS(engine.cfg!$D56:$D67)-1)+1,MIN(MATCH(MAX(engine.cfg!$E55,M57),engine.cfg!$E55:$N55),COLUMNS(engine.cfg!$E55:$N55)-1)+1)-INDEX(engine.cfg!$E56:$N67,MIN(MATCH(MAX(engine.cfg!$D56,M80),engine.cfg!$D56:$D67),ROWS(engine.cfg!$D56:$D67)-1),MIN(MATCH(MAX(engine.cfg!$E55,M57),engine.cfg!$E55:$N55),COLUMNS(engine.cfg!$E55:$N55)-1)+1))*IF(M80&lt;=INDEX(engine.cfg!$D56:$D67,MIN(MATCH(MAX(engine.cfg!$D56,M80),engine.cfg!$D56:$D67),ROWS(engine.cfg!$D56:$D67)-1)),0,IF(M80&gt;=INDEX(engine.cfg!$D56:$D67,MIN(MATCH(MAX(engine.cfg!$D56,M80),engine.cfg!$D56:$D67),ROWS(engine.cfg!$D56:$D67)-1)+1),1,(M80-INDEX(engine.cfg!$D56:$D67,MIN(MATCH(MAX(engine.cfg!$D56,M80),engine.cfg!$D56:$D67),ROWS(engine.cfg!$D56:$D67)-1)))/(INDEX(engine.cfg!$D56:$D67,MIN(MATCH(MAX(engine.cfg!$D56,M80),engine.cfg!$D56:$D67),ROWS(engine.cfg!$D56:$D67)-1)+1)-INDEX(engine.cfg!$D56:$D67,MIN(MATCH(MAX(engine.cfg!$D56,M80),engine.cfg!$D56:$D67),ROWS(engine.cfg!$D56:$D67)-1)))))-(INDEX(engine.cfg!$E56:$N67,MIN(MATCH(MAX(engine.cfg!$D56,M80),engine.cfg!$D56:$D67),ROWS(engine.cfg!$D56:$D67)-1),MIN(MATCH(MAX(engine.cfg!$E55,M57),engine.cfg!$E55:$N55),COLUMNS(engine.cfg!$E55:$N55)-1))+(INDEX(engine.cfg!$E56:$N67,MIN(MATCH(MAX(engine.cfg!$D56,M80),engine.cfg!$D56:$D67),ROWS(engine.cfg!$D56:$D67)-1)+1,MIN(MATCH(MAX(engine.cfg!$E55,M57),engine.cfg!$E55:$N55),COLUMNS(engine.cfg!$E55:$N55)-1))-INDEX(engine.cfg!$E56:$N67,MIN(MATCH(MAX(engine.cfg!$D56,M80),engine.cfg!$D56:$D67),ROWS(engine.cfg!$D56:$D67)-1),MIN(MATCH(MAX(engine.cfg!$E55,M57),engine.cfg!$E55:$N55),COLUMNS(engine.cfg!$E55:$N55)-1)))*IF(M80&lt;=INDEX(engine.cfg!$D56:$D67,MIN(MATCH(MAX(engine.cfg!$D56,M80),engine.cfg!$D56:$D67),ROWS(engine.cfg!$D56:$D67)-1)),0,IF(M80&gt;=INDEX(engine.cfg!$D56:$D67,MIN(MATCH(MAX(engine.cfg!$D56,M80),engine.cfg!$D56:$D67),ROWS(engine.cfg!$D56:$D67)-1)+1),1,(M80-INDEX(engine.cfg!$D56:$D67,MIN(MATCH(MAX(engine.cfg!$D56,M80),engine.cfg!$D56:$D67),ROWS(engine.cfg!$D56:$D67)-1)))/(INDEX(engine.cfg!$D56:$D67,MIN(MATCH(MAX(engine.cfg!$D56,M80),engine.cfg!$D56:$D67),ROWS(engine.cfg!$D56:$D67)-1)+1)-INDEX(engine.cfg!$D56:$D67,MIN(MATCH(MAX(engine.cfg!$D56,M80),engine.cfg!$D56:$D67),ROWS(engine.cfg!$D56:$D67)-1)))))))*IF(M57&lt;=INDEX(engine.cfg!$E55:$N55,MIN(MATCH(MAX(engine.cfg!$E55,M57),engine.cfg!$E55:$N55),COLUMNS(engine.cfg!$E55:$N55)-1)),0,IF(M57&gt;=INDEX(engine.cfg!$E55:$N55,MIN(MATCH(MAX(engine.cfg!$E55,M57),engine.cfg!$E55:$N55),COLUMNS(engine.cfg!$E55:$N55)-1)+1),1,(M57-INDEX(engine.cfg!$E55:$N55,MIN(MATCH(MAX(engine.cfg!$E55,M57),engine.cfg!$E55:$N55),COLUMNS(engine.cfg!$E55:$N55)-1)))/(INDEX(engine.cfg!$E55:$N55,MIN(MATCH(MAX(engine.cfg!$E55,M57),engine.cfg!$E55:$N55),COLUMNS(engine.cfg!$E55:$N55)-1)+1)-INDEX(engine.cfg!$E55:$N55,MIN(MATCH(MAX(engine.cfg!$E55,M57),engine.cfg!$E55:$N55),COLUMNS(engine.cfg!$E55:$N55)-1))))),"N/A")</f>
        <v>N/A</v>
      </c>
      <c r="N85" s="49" t="str" cm="1">
        <f t="array" ref="N85">IF(AND(N15="OK",engine.cfg!$D53&gt;0.5),INDEX(engine.cfg!$E56:$N67,MIN(MATCH(MAX(engine.cfg!$D56,N80),engine.cfg!$D56:$D67),ROWS(engine.cfg!$D56:$D67)-1),MIN(MATCH(MAX(engine.cfg!$E55,N57),engine.cfg!$E55:$N55),COLUMNS(engine.cfg!$E55:$N55)-1))+(INDEX(engine.cfg!$E56:$N67,MIN(MATCH(MAX(engine.cfg!$D56,N80),engine.cfg!$D56:$D67),ROWS(engine.cfg!$D56:$D67)-1)+1,MIN(MATCH(MAX(engine.cfg!$E55,N57),engine.cfg!$E55:$N55),COLUMNS(engine.cfg!$E55:$N55)-1))-INDEX(engine.cfg!$E56:$N67,MIN(MATCH(MAX(engine.cfg!$D56,N80),engine.cfg!$D56:$D67),ROWS(engine.cfg!$D56:$D67)-1),MIN(MATCH(MAX(engine.cfg!$E55,N57),engine.cfg!$E55:$N55),COLUMNS(engine.cfg!$E55:$N55)-1)))*IF(N80&lt;=INDEX(engine.cfg!$D56:$D67,MIN(MATCH(MAX(engine.cfg!$D56,N80),engine.cfg!$D56:$D67),ROWS(engine.cfg!$D56:$D67)-1)),0,IF(N80&gt;=INDEX(engine.cfg!$D56:$D67,MIN(MATCH(MAX(engine.cfg!$D56,N80),engine.cfg!$D56:$D67),ROWS(engine.cfg!$D56:$D67)-1)+1),1,(N80-INDEX(engine.cfg!$D56:$D67,MIN(MATCH(MAX(engine.cfg!$D56,N80),engine.cfg!$D56:$D67),ROWS(engine.cfg!$D56:$D67)-1)))/(INDEX(engine.cfg!$D56:$D67,MIN(MATCH(MAX(engine.cfg!$D56,N80),engine.cfg!$D56:$D67),ROWS(engine.cfg!$D56:$D67)-1)+1)-INDEX(engine.cfg!$D56:$D67,MIN(MATCH(MAX(engine.cfg!$D56,N80),engine.cfg!$D56:$D67),ROWS(engine.cfg!$D56:$D67)-1)))))+(INDEX(engine.cfg!$E56:$N67,MIN(MATCH(MAX(engine.cfg!$D56,N80),engine.cfg!$D56:$D67),ROWS(engine.cfg!$D56:$D67)-1),MIN(MATCH(MAX(engine.cfg!$E55,N57),engine.cfg!$E55:$N55),COLUMNS(engine.cfg!$E55:$N55)-1)+1)+(INDEX(engine.cfg!$E56:$N67,MIN(MATCH(MAX(engine.cfg!$D56,N80),engine.cfg!$D56:$D67),ROWS(engine.cfg!$D56:$D67)-1)+1,MIN(MATCH(MAX(engine.cfg!$E55,N57),engine.cfg!$E55:$N55),COLUMNS(engine.cfg!$E55:$N55)-1)+1)-INDEX(engine.cfg!$E56:$N67,MIN(MATCH(MAX(engine.cfg!$D56,N80),engine.cfg!$D56:$D67),ROWS(engine.cfg!$D56:$D67)-1),MIN(MATCH(MAX(engine.cfg!$E55,N57),engine.cfg!$E55:$N55),COLUMNS(engine.cfg!$E55:$N55)-1)+1))*IF(N80&lt;=INDEX(engine.cfg!$D56:$D67,MIN(MATCH(MAX(engine.cfg!$D56,N80),engine.cfg!$D56:$D67),ROWS(engine.cfg!$D56:$D67)-1)),0,IF(N80&gt;=INDEX(engine.cfg!$D56:$D67,MIN(MATCH(MAX(engine.cfg!$D56,N80),engine.cfg!$D56:$D67),ROWS(engine.cfg!$D56:$D67)-1)+1),1,(N80-INDEX(engine.cfg!$D56:$D67,MIN(MATCH(MAX(engine.cfg!$D56,N80),engine.cfg!$D56:$D67),ROWS(engine.cfg!$D56:$D67)-1)))/(INDEX(engine.cfg!$D56:$D67,MIN(MATCH(MAX(engine.cfg!$D56,N80),engine.cfg!$D56:$D67),ROWS(engine.cfg!$D56:$D67)-1)+1)-INDEX(engine.cfg!$D56:$D67,MIN(MATCH(MAX(engine.cfg!$D56,N80),engine.cfg!$D56:$D67),ROWS(engine.cfg!$D56:$D67)-1)))))-(INDEX(engine.cfg!$E56:$N67,MIN(MATCH(MAX(engine.cfg!$D56,N80),engine.cfg!$D56:$D67),ROWS(engine.cfg!$D56:$D67)-1),MIN(MATCH(MAX(engine.cfg!$E55,N57),engine.cfg!$E55:$N55),COLUMNS(engine.cfg!$E55:$N55)-1))+(INDEX(engine.cfg!$E56:$N67,MIN(MATCH(MAX(engine.cfg!$D56,N80),engine.cfg!$D56:$D67),ROWS(engine.cfg!$D56:$D67)-1)+1,MIN(MATCH(MAX(engine.cfg!$E55,N57),engine.cfg!$E55:$N55),COLUMNS(engine.cfg!$E55:$N55)-1))-INDEX(engine.cfg!$E56:$N67,MIN(MATCH(MAX(engine.cfg!$D56,N80),engine.cfg!$D56:$D67),ROWS(engine.cfg!$D56:$D67)-1),MIN(MATCH(MAX(engine.cfg!$E55,N57),engine.cfg!$E55:$N55),COLUMNS(engine.cfg!$E55:$N55)-1)))*IF(N80&lt;=INDEX(engine.cfg!$D56:$D67,MIN(MATCH(MAX(engine.cfg!$D56,N80),engine.cfg!$D56:$D67),ROWS(engine.cfg!$D56:$D67)-1)),0,IF(N80&gt;=INDEX(engine.cfg!$D56:$D67,MIN(MATCH(MAX(engine.cfg!$D56,N80),engine.cfg!$D56:$D67),ROWS(engine.cfg!$D56:$D67)-1)+1),1,(N80-INDEX(engine.cfg!$D56:$D67,MIN(MATCH(MAX(engine.cfg!$D56,N80),engine.cfg!$D56:$D67),ROWS(engine.cfg!$D56:$D67)-1)))/(INDEX(engine.cfg!$D56:$D67,MIN(MATCH(MAX(engine.cfg!$D56,N80),engine.cfg!$D56:$D67),ROWS(engine.cfg!$D56:$D67)-1)+1)-INDEX(engine.cfg!$D56:$D67,MIN(MATCH(MAX(engine.cfg!$D56,N80),engine.cfg!$D56:$D67),ROWS(engine.cfg!$D56:$D67)-1)))))))*IF(N57&lt;=INDEX(engine.cfg!$E55:$N55,MIN(MATCH(MAX(engine.cfg!$E55,N57),engine.cfg!$E55:$N55),COLUMNS(engine.cfg!$E55:$N55)-1)),0,IF(N57&gt;=INDEX(engine.cfg!$E55:$N55,MIN(MATCH(MAX(engine.cfg!$E55,N57),engine.cfg!$E55:$N55),COLUMNS(engine.cfg!$E55:$N55)-1)+1),1,(N57-INDEX(engine.cfg!$E55:$N55,MIN(MATCH(MAX(engine.cfg!$E55,N57),engine.cfg!$E55:$N55),COLUMNS(engine.cfg!$E55:$N55)-1)))/(INDEX(engine.cfg!$E55:$N55,MIN(MATCH(MAX(engine.cfg!$E55,N57),engine.cfg!$E55:$N55),COLUMNS(engine.cfg!$E55:$N55)-1)+1)-INDEX(engine.cfg!$E55:$N55,MIN(MATCH(MAX(engine.cfg!$E55,N57),engine.cfg!$E55:$N55),COLUMNS(engine.cfg!$E55:$N55)-1))))),"N/A")</f>
        <v>N/A</v>
      </c>
      <c r="O85" s="49" t="str" cm="1">
        <f t="array" ref="O85">IF(AND(O15="OK",engine.cfg!$D53&gt;0.5),INDEX(engine.cfg!$E56:$N67,MIN(MATCH(MAX(engine.cfg!$D56,O80),engine.cfg!$D56:$D67),ROWS(engine.cfg!$D56:$D67)-1),MIN(MATCH(MAX(engine.cfg!$E55,O57),engine.cfg!$E55:$N55),COLUMNS(engine.cfg!$E55:$N55)-1))+(INDEX(engine.cfg!$E56:$N67,MIN(MATCH(MAX(engine.cfg!$D56,O80),engine.cfg!$D56:$D67),ROWS(engine.cfg!$D56:$D67)-1)+1,MIN(MATCH(MAX(engine.cfg!$E55,O57),engine.cfg!$E55:$N55),COLUMNS(engine.cfg!$E55:$N55)-1))-INDEX(engine.cfg!$E56:$N67,MIN(MATCH(MAX(engine.cfg!$D56,O80),engine.cfg!$D56:$D67),ROWS(engine.cfg!$D56:$D67)-1),MIN(MATCH(MAX(engine.cfg!$E55,O57),engine.cfg!$E55:$N55),COLUMNS(engine.cfg!$E55:$N55)-1)))*IF(O80&lt;=INDEX(engine.cfg!$D56:$D67,MIN(MATCH(MAX(engine.cfg!$D56,O80),engine.cfg!$D56:$D67),ROWS(engine.cfg!$D56:$D67)-1)),0,IF(O80&gt;=INDEX(engine.cfg!$D56:$D67,MIN(MATCH(MAX(engine.cfg!$D56,O80),engine.cfg!$D56:$D67),ROWS(engine.cfg!$D56:$D67)-1)+1),1,(O80-INDEX(engine.cfg!$D56:$D67,MIN(MATCH(MAX(engine.cfg!$D56,O80),engine.cfg!$D56:$D67),ROWS(engine.cfg!$D56:$D67)-1)))/(INDEX(engine.cfg!$D56:$D67,MIN(MATCH(MAX(engine.cfg!$D56,O80),engine.cfg!$D56:$D67),ROWS(engine.cfg!$D56:$D67)-1)+1)-INDEX(engine.cfg!$D56:$D67,MIN(MATCH(MAX(engine.cfg!$D56,O80),engine.cfg!$D56:$D67),ROWS(engine.cfg!$D56:$D67)-1)))))+(INDEX(engine.cfg!$E56:$N67,MIN(MATCH(MAX(engine.cfg!$D56,O80),engine.cfg!$D56:$D67),ROWS(engine.cfg!$D56:$D67)-1),MIN(MATCH(MAX(engine.cfg!$E55,O57),engine.cfg!$E55:$N55),COLUMNS(engine.cfg!$E55:$N55)-1)+1)+(INDEX(engine.cfg!$E56:$N67,MIN(MATCH(MAX(engine.cfg!$D56,O80),engine.cfg!$D56:$D67),ROWS(engine.cfg!$D56:$D67)-1)+1,MIN(MATCH(MAX(engine.cfg!$E55,O57),engine.cfg!$E55:$N55),COLUMNS(engine.cfg!$E55:$N55)-1)+1)-INDEX(engine.cfg!$E56:$N67,MIN(MATCH(MAX(engine.cfg!$D56,O80),engine.cfg!$D56:$D67),ROWS(engine.cfg!$D56:$D67)-1),MIN(MATCH(MAX(engine.cfg!$E55,O57),engine.cfg!$E55:$N55),COLUMNS(engine.cfg!$E55:$N55)-1)+1))*IF(O80&lt;=INDEX(engine.cfg!$D56:$D67,MIN(MATCH(MAX(engine.cfg!$D56,O80),engine.cfg!$D56:$D67),ROWS(engine.cfg!$D56:$D67)-1)),0,IF(O80&gt;=INDEX(engine.cfg!$D56:$D67,MIN(MATCH(MAX(engine.cfg!$D56,O80),engine.cfg!$D56:$D67),ROWS(engine.cfg!$D56:$D67)-1)+1),1,(O80-INDEX(engine.cfg!$D56:$D67,MIN(MATCH(MAX(engine.cfg!$D56,O80),engine.cfg!$D56:$D67),ROWS(engine.cfg!$D56:$D67)-1)))/(INDEX(engine.cfg!$D56:$D67,MIN(MATCH(MAX(engine.cfg!$D56,O80),engine.cfg!$D56:$D67),ROWS(engine.cfg!$D56:$D67)-1)+1)-INDEX(engine.cfg!$D56:$D67,MIN(MATCH(MAX(engine.cfg!$D56,O80),engine.cfg!$D56:$D67),ROWS(engine.cfg!$D56:$D67)-1)))))-(INDEX(engine.cfg!$E56:$N67,MIN(MATCH(MAX(engine.cfg!$D56,O80),engine.cfg!$D56:$D67),ROWS(engine.cfg!$D56:$D67)-1),MIN(MATCH(MAX(engine.cfg!$E55,O57),engine.cfg!$E55:$N55),COLUMNS(engine.cfg!$E55:$N55)-1))+(INDEX(engine.cfg!$E56:$N67,MIN(MATCH(MAX(engine.cfg!$D56,O80),engine.cfg!$D56:$D67),ROWS(engine.cfg!$D56:$D67)-1)+1,MIN(MATCH(MAX(engine.cfg!$E55,O57),engine.cfg!$E55:$N55),COLUMNS(engine.cfg!$E55:$N55)-1))-INDEX(engine.cfg!$E56:$N67,MIN(MATCH(MAX(engine.cfg!$D56,O80),engine.cfg!$D56:$D67),ROWS(engine.cfg!$D56:$D67)-1),MIN(MATCH(MAX(engine.cfg!$E55,O57),engine.cfg!$E55:$N55),COLUMNS(engine.cfg!$E55:$N55)-1)))*IF(O80&lt;=INDEX(engine.cfg!$D56:$D67,MIN(MATCH(MAX(engine.cfg!$D56,O80),engine.cfg!$D56:$D67),ROWS(engine.cfg!$D56:$D67)-1)),0,IF(O80&gt;=INDEX(engine.cfg!$D56:$D67,MIN(MATCH(MAX(engine.cfg!$D56,O80),engine.cfg!$D56:$D67),ROWS(engine.cfg!$D56:$D67)-1)+1),1,(O80-INDEX(engine.cfg!$D56:$D67,MIN(MATCH(MAX(engine.cfg!$D56,O80),engine.cfg!$D56:$D67),ROWS(engine.cfg!$D56:$D67)-1)))/(INDEX(engine.cfg!$D56:$D67,MIN(MATCH(MAX(engine.cfg!$D56,O80),engine.cfg!$D56:$D67),ROWS(engine.cfg!$D56:$D67)-1)+1)-INDEX(engine.cfg!$D56:$D67,MIN(MATCH(MAX(engine.cfg!$D56,O80),engine.cfg!$D56:$D67),ROWS(engine.cfg!$D56:$D67)-1)))))))*IF(O57&lt;=INDEX(engine.cfg!$E55:$N55,MIN(MATCH(MAX(engine.cfg!$E55,O57),engine.cfg!$E55:$N55),COLUMNS(engine.cfg!$E55:$N55)-1)),0,IF(O57&gt;=INDEX(engine.cfg!$E55:$N55,MIN(MATCH(MAX(engine.cfg!$E55,O57),engine.cfg!$E55:$N55),COLUMNS(engine.cfg!$E55:$N55)-1)+1),1,(O57-INDEX(engine.cfg!$E55:$N55,MIN(MATCH(MAX(engine.cfg!$E55,O57),engine.cfg!$E55:$N55),COLUMNS(engine.cfg!$E55:$N55)-1)))/(INDEX(engine.cfg!$E55:$N55,MIN(MATCH(MAX(engine.cfg!$E55,O57),engine.cfg!$E55:$N55),COLUMNS(engine.cfg!$E55:$N55)-1)+1)-INDEX(engine.cfg!$E55:$N55,MIN(MATCH(MAX(engine.cfg!$E55,O57),engine.cfg!$E55:$N55),COLUMNS(engine.cfg!$E55:$N55)-1))))),"N/A")</f>
        <v>N/A</v>
      </c>
      <c r="P85" s="49" t="str" cm="1">
        <f t="array" ref="P85">IF(AND(P15="OK",engine.cfg!$D53&gt;0.5),INDEX(engine.cfg!$E56:$N67,MIN(MATCH(MAX(engine.cfg!$D56,P80),engine.cfg!$D56:$D67),ROWS(engine.cfg!$D56:$D67)-1),MIN(MATCH(MAX(engine.cfg!$E55,P57),engine.cfg!$E55:$N55),COLUMNS(engine.cfg!$E55:$N55)-1))+(INDEX(engine.cfg!$E56:$N67,MIN(MATCH(MAX(engine.cfg!$D56,P80),engine.cfg!$D56:$D67),ROWS(engine.cfg!$D56:$D67)-1)+1,MIN(MATCH(MAX(engine.cfg!$E55,P57),engine.cfg!$E55:$N55),COLUMNS(engine.cfg!$E55:$N55)-1))-INDEX(engine.cfg!$E56:$N67,MIN(MATCH(MAX(engine.cfg!$D56,P80),engine.cfg!$D56:$D67),ROWS(engine.cfg!$D56:$D67)-1),MIN(MATCH(MAX(engine.cfg!$E55,P57),engine.cfg!$E55:$N55),COLUMNS(engine.cfg!$E55:$N55)-1)))*IF(P80&lt;=INDEX(engine.cfg!$D56:$D67,MIN(MATCH(MAX(engine.cfg!$D56,P80),engine.cfg!$D56:$D67),ROWS(engine.cfg!$D56:$D67)-1)),0,IF(P80&gt;=INDEX(engine.cfg!$D56:$D67,MIN(MATCH(MAX(engine.cfg!$D56,P80),engine.cfg!$D56:$D67),ROWS(engine.cfg!$D56:$D67)-1)+1),1,(P80-INDEX(engine.cfg!$D56:$D67,MIN(MATCH(MAX(engine.cfg!$D56,P80),engine.cfg!$D56:$D67),ROWS(engine.cfg!$D56:$D67)-1)))/(INDEX(engine.cfg!$D56:$D67,MIN(MATCH(MAX(engine.cfg!$D56,P80),engine.cfg!$D56:$D67),ROWS(engine.cfg!$D56:$D67)-1)+1)-INDEX(engine.cfg!$D56:$D67,MIN(MATCH(MAX(engine.cfg!$D56,P80),engine.cfg!$D56:$D67),ROWS(engine.cfg!$D56:$D67)-1)))))+(INDEX(engine.cfg!$E56:$N67,MIN(MATCH(MAX(engine.cfg!$D56,P80),engine.cfg!$D56:$D67),ROWS(engine.cfg!$D56:$D67)-1),MIN(MATCH(MAX(engine.cfg!$E55,P57),engine.cfg!$E55:$N55),COLUMNS(engine.cfg!$E55:$N55)-1)+1)+(INDEX(engine.cfg!$E56:$N67,MIN(MATCH(MAX(engine.cfg!$D56,P80),engine.cfg!$D56:$D67),ROWS(engine.cfg!$D56:$D67)-1)+1,MIN(MATCH(MAX(engine.cfg!$E55,P57),engine.cfg!$E55:$N55),COLUMNS(engine.cfg!$E55:$N55)-1)+1)-INDEX(engine.cfg!$E56:$N67,MIN(MATCH(MAX(engine.cfg!$D56,P80),engine.cfg!$D56:$D67),ROWS(engine.cfg!$D56:$D67)-1),MIN(MATCH(MAX(engine.cfg!$E55,P57),engine.cfg!$E55:$N55),COLUMNS(engine.cfg!$E55:$N55)-1)+1))*IF(P80&lt;=INDEX(engine.cfg!$D56:$D67,MIN(MATCH(MAX(engine.cfg!$D56,P80),engine.cfg!$D56:$D67),ROWS(engine.cfg!$D56:$D67)-1)),0,IF(P80&gt;=INDEX(engine.cfg!$D56:$D67,MIN(MATCH(MAX(engine.cfg!$D56,P80),engine.cfg!$D56:$D67),ROWS(engine.cfg!$D56:$D67)-1)+1),1,(P80-INDEX(engine.cfg!$D56:$D67,MIN(MATCH(MAX(engine.cfg!$D56,P80),engine.cfg!$D56:$D67),ROWS(engine.cfg!$D56:$D67)-1)))/(INDEX(engine.cfg!$D56:$D67,MIN(MATCH(MAX(engine.cfg!$D56,P80),engine.cfg!$D56:$D67),ROWS(engine.cfg!$D56:$D67)-1)+1)-INDEX(engine.cfg!$D56:$D67,MIN(MATCH(MAX(engine.cfg!$D56,P80),engine.cfg!$D56:$D67),ROWS(engine.cfg!$D56:$D67)-1)))))-(INDEX(engine.cfg!$E56:$N67,MIN(MATCH(MAX(engine.cfg!$D56,P80),engine.cfg!$D56:$D67),ROWS(engine.cfg!$D56:$D67)-1),MIN(MATCH(MAX(engine.cfg!$E55,P57),engine.cfg!$E55:$N55),COLUMNS(engine.cfg!$E55:$N55)-1))+(INDEX(engine.cfg!$E56:$N67,MIN(MATCH(MAX(engine.cfg!$D56,P80),engine.cfg!$D56:$D67),ROWS(engine.cfg!$D56:$D67)-1)+1,MIN(MATCH(MAX(engine.cfg!$E55,P57),engine.cfg!$E55:$N55),COLUMNS(engine.cfg!$E55:$N55)-1))-INDEX(engine.cfg!$E56:$N67,MIN(MATCH(MAX(engine.cfg!$D56,P80),engine.cfg!$D56:$D67),ROWS(engine.cfg!$D56:$D67)-1),MIN(MATCH(MAX(engine.cfg!$E55,P57),engine.cfg!$E55:$N55),COLUMNS(engine.cfg!$E55:$N55)-1)))*IF(P80&lt;=INDEX(engine.cfg!$D56:$D67,MIN(MATCH(MAX(engine.cfg!$D56,P80),engine.cfg!$D56:$D67),ROWS(engine.cfg!$D56:$D67)-1)),0,IF(P80&gt;=INDEX(engine.cfg!$D56:$D67,MIN(MATCH(MAX(engine.cfg!$D56,P80),engine.cfg!$D56:$D67),ROWS(engine.cfg!$D56:$D67)-1)+1),1,(P80-INDEX(engine.cfg!$D56:$D67,MIN(MATCH(MAX(engine.cfg!$D56,P80),engine.cfg!$D56:$D67),ROWS(engine.cfg!$D56:$D67)-1)))/(INDEX(engine.cfg!$D56:$D67,MIN(MATCH(MAX(engine.cfg!$D56,P80),engine.cfg!$D56:$D67),ROWS(engine.cfg!$D56:$D67)-1)+1)-INDEX(engine.cfg!$D56:$D67,MIN(MATCH(MAX(engine.cfg!$D56,P80),engine.cfg!$D56:$D67),ROWS(engine.cfg!$D56:$D67)-1)))))))*IF(P57&lt;=INDEX(engine.cfg!$E55:$N55,MIN(MATCH(MAX(engine.cfg!$E55,P57),engine.cfg!$E55:$N55),COLUMNS(engine.cfg!$E55:$N55)-1)),0,IF(P57&gt;=INDEX(engine.cfg!$E55:$N55,MIN(MATCH(MAX(engine.cfg!$E55,P57),engine.cfg!$E55:$N55),COLUMNS(engine.cfg!$E55:$N55)-1)+1),1,(P57-INDEX(engine.cfg!$E55:$N55,MIN(MATCH(MAX(engine.cfg!$E55,P57),engine.cfg!$E55:$N55),COLUMNS(engine.cfg!$E55:$N55)-1)))/(INDEX(engine.cfg!$E55:$N55,MIN(MATCH(MAX(engine.cfg!$E55,P57),engine.cfg!$E55:$N55),COLUMNS(engine.cfg!$E55:$N55)-1)+1)-INDEX(engine.cfg!$E55:$N55,MIN(MATCH(MAX(engine.cfg!$E55,P57),engine.cfg!$E55:$N55),COLUMNS(engine.cfg!$E55:$N55)-1))))),"N/A")</f>
        <v>N/A</v>
      </c>
      <c r="Q85" s="49" t="str" cm="1">
        <f t="array" ref="Q85">IF(AND(Q15="OK",engine.cfg!$D53&gt;0.5),INDEX(engine.cfg!$E56:$N67,MIN(MATCH(MAX(engine.cfg!$D56,Q80),engine.cfg!$D56:$D67),ROWS(engine.cfg!$D56:$D67)-1),MIN(MATCH(MAX(engine.cfg!$E55,Q57),engine.cfg!$E55:$N55),COLUMNS(engine.cfg!$E55:$N55)-1))+(INDEX(engine.cfg!$E56:$N67,MIN(MATCH(MAX(engine.cfg!$D56,Q80),engine.cfg!$D56:$D67),ROWS(engine.cfg!$D56:$D67)-1)+1,MIN(MATCH(MAX(engine.cfg!$E55,Q57),engine.cfg!$E55:$N55),COLUMNS(engine.cfg!$E55:$N55)-1))-INDEX(engine.cfg!$E56:$N67,MIN(MATCH(MAX(engine.cfg!$D56,Q80),engine.cfg!$D56:$D67),ROWS(engine.cfg!$D56:$D67)-1),MIN(MATCH(MAX(engine.cfg!$E55,Q57),engine.cfg!$E55:$N55),COLUMNS(engine.cfg!$E55:$N55)-1)))*IF(Q80&lt;=INDEX(engine.cfg!$D56:$D67,MIN(MATCH(MAX(engine.cfg!$D56,Q80),engine.cfg!$D56:$D67),ROWS(engine.cfg!$D56:$D67)-1)),0,IF(Q80&gt;=INDEX(engine.cfg!$D56:$D67,MIN(MATCH(MAX(engine.cfg!$D56,Q80),engine.cfg!$D56:$D67),ROWS(engine.cfg!$D56:$D67)-1)+1),1,(Q80-INDEX(engine.cfg!$D56:$D67,MIN(MATCH(MAX(engine.cfg!$D56,Q80),engine.cfg!$D56:$D67),ROWS(engine.cfg!$D56:$D67)-1)))/(INDEX(engine.cfg!$D56:$D67,MIN(MATCH(MAX(engine.cfg!$D56,Q80),engine.cfg!$D56:$D67),ROWS(engine.cfg!$D56:$D67)-1)+1)-INDEX(engine.cfg!$D56:$D67,MIN(MATCH(MAX(engine.cfg!$D56,Q80),engine.cfg!$D56:$D67),ROWS(engine.cfg!$D56:$D67)-1)))))+(INDEX(engine.cfg!$E56:$N67,MIN(MATCH(MAX(engine.cfg!$D56,Q80),engine.cfg!$D56:$D67),ROWS(engine.cfg!$D56:$D67)-1),MIN(MATCH(MAX(engine.cfg!$E55,Q57),engine.cfg!$E55:$N55),COLUMNS(engine.cfg!$E55:$N55)-1)+1)+(INDEX(engine.cfg!$E56:$N67,MIN(MATCH(MAX(engine.cfg!$D56,Q80),engine.cfg!$D56:$D67),ROWS(engine.cfg!$D56:$D67)-1)+1,MIN(MATCH(MAX(engine.cfg!$E55,Q57),engine.cfg!$E55:$N55),COLUMNS(engine.cfg!$E55:$N55)-1)+1)-INDEX(engine.cfg!$E56:$N67,MIN(MATCH(MAX(engine.cfg!$D56,Q80),engine.cfg!$D56:$D67),ROWS(engine.cfg!$D56:$D67)-1),MIN(MATCH(MAX(engine.cfg!$E55,Q57),engine.cfg!$E55:$N55),COLUMNS(engine.cfg!$E55:$N55)-1)+1))*IF(Q80&lt;=INDEX(engine.cfg!$D56:$D67,MIN(MATCH(MAX(engine.cfg!$D56,Q80),engine.cfg!$D56:$D67),ROWS(engine.cfg!$D56:$D67)-1)),0,IF(Q80&gt;=INDEX(engine.cfg!$D56:$D67,MIN(MATCH(MAX(engine.cfg!$D56,Q80),engine.cfg!$D56:$D67),ROWS(engine.cfg!$D56:$D67)-1)+1),1,(Q80-INDEX(engine.cfg!$D56:$D67,MIN(MATCH(MAX(engine.cfg!$D56,Q80),engine.cfg!$D56:$D67),ROWS(engine.cfg!$D56:$D67)-1)))/(INDEX(engine.cfg!$D56:$D67,MIN(MATCH(MAX(engine.cfg!$D56,Q80),engine.cfg!$D56:$D67),ROWS(engine.cfg!$D56:$D67)-1)+1)-INDEX(engine.cfg!$D56:$D67,MIN(MATCH(MAX(engine.cfg!$D56,Q80),engine.cfg!$D56:$D67),ROWS(engine.cfg!$D56:$D67)-1)))))-(INDEX(engine.cfg!$E56:$N67,MIN(MATCH(MAX(engine.cfg!$D56,Q80),engine.cfg!$D56:$D67),ROWS(engine.cfg!$D56:$D67)-1),MIN(MATCH(MAX(engine.cfg!$E55,Q57),engine.cfg!$E55:$N55),COLUMNS(engine.cfg!$E55:$N55)-1))+(INDEX(engine.cfg!$E56:$N67,MIN(MATCH(MAX(engine.cfg!$D56,Q80),engine.cfg!$D56:$D67),ROWS(engine.cfg!$D56:$D67)-1)+1,MIN(MATCH(MAX(engine.cfg!$E55,Q57),engine.cfg!$E55:$N55),COLUMNS(engine.cfg!$E55:$N55)-1))-INDEX(engine.cfg!$E56:$N67,MIN(MATCH(MAX(engine.cfg!$D56,Q80),engine.cfg!$D56:$D67),ROWS(engine.cfg!$D56:$D67)-1),MIN(MATCH(MAX(engine.cfg!$E55,Q57),engine.cfg!$E55:$N55),COLUMNS(engine.cfg!$E55:$N55)-1)))*IF(Q80&lt;=INDEX(engine.cfg!$D56:$D67,MIN(MATCH(MAX(engine.cfg!$D56,Q80),engine.cfg!$D56:$D67),ROWS(engine.cfg!$D56:$D67)-1)),0,IF(Q80&gt;=INDEX(engine.cfg!$D56:$D67,MIN(MATCH(MAX(engine.cfg!$D56,Q80),engine.cfg!$D56:$D67),ROWS(engine.cfg!$D56:$D67)-1)+1),1,(Q80-INDEX(engine.cfg!$D56:$D67,MIN(MATCH(MAX(engine.cfg!$D56,Q80),engine.cfg!$D56:$D67),ROWS(engine.cfg!$D56:$D67)-1)))/(INDEX(engine.cfg!$D56:$D67,MIN(MATCH(MAX(engine.cfg!$D56,Q80),engine.cfg!$D56:$D67),ROWS(engine.cfg!$D56:$D67)-1)+1)-INDEX(engine.cfg!$D56:$D67,MIN(MATCH(MAX(engine.cfg!$D56,Q80),engine.cfg!$D56:$D67),ROWS(engine.cfg!$D56:$D67)-1)))))))*IF(Q57&lt;=INDEX(engine.cfg!$E55:$N55,MIN(MATCH(MAX(engine.cfg!$E55,Q57),engine.cfg!$E55:$N55),COLUMNS(engine.cfg!$E55:$N55)-1)),0,IF(Q57&gt;=INDEX(engine.cfg!$E55:$N55,MIN(MATCH(MAX(engine.cfg!$E55,Q57),engine.cfg!$E55:$N55),COLUMNS(engine.cfg!$E55:$N55)-1)+1),1,(Q57-INDEX(engine.cfg!$E55:$N55,MIN(MATCH(MAX(engine.cfg!$E55,Q57),engine.cfg!$E55:$N55),COLUMNS(engine.cfg!$E55:$N55)-1)))/(INDEX(engine.cfg!$E55:$N55,MIN(MATCH(MAX(engine.cfg!$E55,Q57),engine.cfg!$E55:$N55),COLUMNS(engine.cfg!$E55:$N55)-1)+1)-INDEX(engine.cfg!$E55:$N55,MIN(MATCH(MAX(engine.cfg!$E55,Q57),engine.cfg!$E55:$N55),COLUMNS(engine.cfg!$E55:$N55)-1))))),"N/A")</f>
        <v>N/A</v>
      </c>
      <c r="R85" s="49" t="str" cm="1">
        <f t="array" ref="R85">IF(AND(R15="OK",engine.cfg!$D53&gt;0.5),INDEX(engine.cfg!$E56:$N67,MIN(MATCH(MAX(engine.cfg!$D56,R80),engine.cfg!$D56:$D67),ROWS(engine.cfg!$D56:$D67)-1),MIN(MATCH(MAX(engine.cfg!$E55,R57),engine.cfg!$E55:$N55),COLUMNS(engine.cfg!$E55:$N55)-1))+(INDEX(engine.cfg!$E56:$N67,MIN(MATCH(MAX(engine.cfg!$D56,R80),engine.cfg!$D56:$D67),ROWS(engine.cfg!$D56:$D67)-1)+1,MIN(MATCH(MAX(engine.cfg!$E55,R57),engine.cfg!$E55:$N55),COLUMNS(engine.cfg!$E55:$N55)-1))-INDEX(engine.cfg!$E56:$N67,MIN(MATCH(MAX(engine.cfg!$D56,R80),engine.cfg!$D56:$D67),ROWS(engine.cfg!$D56:$D67)-1),MIN(MATCH(MAX(engine.cfg!$E55,R57),engine.cfg!$E55:$N55),COLUMNS(engine.cfg!$E55:$N55)-1)))*IF(R80&lt;=INDEX(engine.cfg!$D56:$D67,MIN(MATCH(MAX(engine.cfg!$D56,R80),engine.cfg!$D56:$D67),ROWS(engine.cfg!$D56:$D67)-1)),0,IF(R80&gt;=INDEX(engine.cfg!$D56:$D67,MIN(MATCH(MAX(engine.cfg!$D56,R80),engine.cfg!$D56:$D67),ROWS(engine.cfg!$D56:$D67)-1)+1),1,(R80-INDEX(engine.cfg!$D56:$D67,MIN(MATCH(MAX(engine.cfg!$D56,R80),engine.cfg!$D56:$D67),ROWS(engine.cfg!$D56:$D67)-1)))/(INDEX(engine.cfg!$D56:$D67,MIN(MATCH(MAX(engine.cfg!$D56,R80),engine.cfg!$D56:$D67),ROWS(engine.cfg!$D56:$D67)-1)+1)-INDEX(engine.cfg!$D56:$D67,MIN(MATCH(MAX(engine.cfg!$D56,R80),engine.cfg!$D56:$D67),ROWS(engine.cfg!$D56:$D67)-1)))))+(INDEX(engine.cfg!$E56:$N67,MIN(MATCH(MAX(engine.cfg!$D56,R80),engine.cfg!$D56:$D67),ROWS(engine.cfg!$D56:$D67)-1),MIN(MATCH(MAX(engine.cfg!$E55,R57),engine.cfg!$E55:$N55),COLUMNS(engine.cfg!$E55:$N55)-1)+1)+(INDEX(engine.cfg!$E56:$N67,MIN(MATCH(MAX(engine.cfg!$D56,R80),engine.cfg!$D56:$D67),ROWS(engine.cfg!$D56:$D67)-1)+1,MIN(MATCH(MAX(engine.cfg!$E55,R57),engine.cfg!$E55:$N55),COLUMNS(engine.cfg!$E55:$N55)-1)+1)-INDEX(engine.cfg!$E56:$N67,MIN(MATCH(MAX(engine.cfg!$D56,R80),engine.cfg!$D56:$D67),ROWS(engine.cfg!$D56:$D67)-1),MIN(MATCH(MAX(engine.cfg!$E55,R57),engine.cfg!$E55:$N55),COLUMNS(engine.cfg!$E55:$N55)-1)+1))*IF(R80&lt;=INDEX(engine.cfg!$D56:$D67,MIN(MATCH(MAX(engine.cfg!$D56,R80),engine.cfg!$D56:$D67),ROWS(engine.cfg!$D56:$D67)-1)),0,IF(R80&gt;=INDEX(engine.cfg!$D56:$D67,MIN(MATCH(MAX(engine.cfg!$D56,R80),engine.cfg!$D56:$D67),ROWS(engine.cfg!$D56:$D67)-1)+1),1,(R80-INDEX(engine.cfg!$D56:$D67,MIN(MATCH(MAX(engine.cfg!$D56,R80),engine.cfg!$D56:$D67),ROWS(engine.cfg!$D56:$D67)-1)))/(INDEX(engine.cfg!$D56:$D67,MIN(MATCH(MAX(engine.cfg!$D56,R80),engine.cfg!$D56:$D67),ROWS(engine.cfg!$D56:$D67)-1)+1)-INDEX(engine.cfg!$D56:$D67,MIN(MATCH(MAX(engine.cfg!$D56,R80),engine.cfg!$D56:$D67),ROWS(engine.cfg!$D56:$D67)-1)))))-(INDEX(engine.cfg!$E56:$N67,MIN(MATCH(MAX(engine.cfg!$D56,R80),engine.cfg!$D56:$D67),ROWS(engine.cfg!$D56:$D67)-1),MIN(MATCH(MAX(engine.cfg!$E55,R57),engine.cfg!$E55:$N55),COLUMNS(engine.cfg!$E55:$N55)-1))+(INDEX(engine.cfg!$E56:$N67,MIN(MATCH(MAX(engine.cfg!$D56,R80),engine.cfg!$D56:$D67),ROWS(engine.cfg!$D56:$D67)-1)+1,MIN(MATCH(MAX(engine.cfg!$E55,R57),engine.cfg!$E55:$N55),COLUMNS(engine.cfg!$E55:$N55)-1))-INDEX(engine.cfg!$E56:$N67,MIN(MATCH(MAX(engine.cfg!$D56,R80),engine.cfg!$D56:$D67),ROWS(engine.cfg!$D56:$D67)-1),MIN(MATCH(MAX(engine.cfg!$E55,R57),engine.cfg!$E55:$N55),COLUMNS(engine.cfg!$E55:$N55)-1)))*IF(R80&lt;=INDEX(engine.cfg!$D56:$D67,MIN(MATCH(MAX(engine.cfg!$D56,R80),engine.cfg!$D56:$D67),ROWS(engine.cfg!$D56:$D67)-1)),0,IF(R80&gt;=INDEX(engine.cfg!$D56:$D67,MIN(MATCH(MAX(engine.cfg!$D56,R80),engine.cfg!$D56:$D67),ROWS(engine.cfg!$D56:$D67)-1)+1),1,(R80-INDEX(engine.cfg!$D56:$D67,MIN(MATCH(MAX(engine.cfg!$D56,R80),engine.cfg!$D56:$D67),ROWS(engine.cfg!$D56:$D67)-1)))/(INDEX(engine.cfg!$D56:$D67,MIN(MATCH(MAX(engine.cfg!$D56,R80),engine.cfg!$D56:$D67),ROWS(engine.cfg!$D56:$D67)-1)+1)-INDEX(engine.cfg!$D56:$D67,MIN(MATCH(MAX(engine.cfg!$D56,R80),engine.cfg!$D56:$D67),ROWS(engine.cfg!$D56:$D67)-1)))))))*IF(R57&lt;=INDEX(engine.cfg!$E55:$N55,MIN(MATCH(MAX(engine.cfg!$E55,R57),engine.cfg!$E55:$N55),COLUMNS(engine.cfg!$E55:$N55)-1)),0,IF(R57&gt;=INDEX(engine.cfg!$E55:$N55,MIN(MATCH(MAX(engine.cfg!$E55,R57),engine.cfg!$E55:$N55),COLUMNS(engine.cfg!$E55:$N55)-1)+1),1,(R57-INDEX(engine.cfg!$E55:$N55,MIN(MATCH(MAX(engine.cfg!$E55,R57),engine.cfg!$E55:$N55),COLUMNS(engine.cfg!$E55:$N55)-1)))/(INDEX(engine.cfg!$E55:$N55,MIN(MATCH(MAX(engine.cfg!$E55,R57),engine.cfg!$E55:$N55),COLUMNS(engine.cfg!$E55:$N55)-1)+1)-INDEX(engine.cfg!$E55:$N55,MIN(MATCH(MAX(engine.cfg!$E55,R57),engine.cfg!$E55:$N55),COLUMNS(engine.cfg!$E55:$N55)-1))))),"N/A")</f>
        <v>N/A</v>
      </c>
      <c r="S85" s="49" t="str" cm="1">
        <f t="array" ref="S85">IF(AND(S15="OK",engine.cfg!$D53&gt;0.5),INDEX(engine.cfg!$E56:$N67,MIN(MATCH(MAX(engine.cfg!$D56,S80),engine.cfg!$D56:$D67),ROWS(engine.cfg!$D56:$D67)-1),MIN(MATCH(MAX(engine.cfg!$E55,S57),engine.cfg!$E55:$N55),COLUMNS(engine.cfg!$E55:$N55)-1))+(INDEX(engine.cfg!$E56:$N67,MIN(MATCH(MAX(engine.cfg!$D56,S80),engine.cfg!$D56:$D67),ROWS(engine.cfg!$D56:$D67)-1)+1,MIN(MATCH(MAX(engine.cfg!$E55,S57),engine.cfg!$E55:$N55),COLUMNS(engine.cfg!$E55:$N55)-1))-INDEX(engine.cfg!$E56:$N67,MIN(MATCH(MAX(engine.cfg!$D56,S80),engine.cfg!$D56:$D67),ROWS(engine.cfg!$D56:$D67)-1),MIN(MATCH(MAX(engine.cfg!$E55,S57),engine.cfg!$E55:$N55),COLUMNS(engine.cfg!$E55:$N55)-1)))*IF(S80&lt;=INDEX(engine.cfg!$D56:$D67,MIN(MATCH(MAX(engine.cfg!$D56,S80),engine.cfg!$D56:$D67),ROWS(engine.cfg!$D56:$D67)-1)),0,IF(S80&gt;=INDEX(engine.cfg!$D56:$D67,MIN(MATCH(MAX(engine.cfg!$D56,S80),engine.cfg!$D56:$D67),ROWS(engine.cfg!$D56:$D67)-1)+1),1,(S80-INDEX(engine.cfg!$D56:$D67,MIN(MATCH(MAX(engine.cfg!$D56,S80),engine.cfg!$D56:$D67),ROWS(engine.cfg!$D56:$D67)-1)))/(INDEX(engine.cfg!$D56:$D67,MIN(MATCH(MAX(engine.cfg!$D56,S80),engine.cfg!$D56:$D67),ROWS(engine.cfg!$D56:$D67)-1)+1)-INDEX(engine.cfg!$D56:$D67,MIN(MATCH(MAX(engine.cfg!$D56,S80),engine.cfg!$D56:$D67),ROWS(engine.cfg!$D56:$D67)-1)))))+(INDEX(engine.cfg!$E56:$N67,MIN(MATCH(MAX(engine.cfg!$D56,S80),engine.cfg!$D56:$D67),ROWS(engine.cfg!$D56:$D67)-1),MIN(MATCH(MAX(engine.cfg!$E55,S57),engine.cfg!$E55:$N55),COLUMNS(engine.cfg!$E55:$N55)-1)+1)+(INDEX(engine.cfg!$E56:$N67,MIN(MATCH(MAX(engine.cfg!$D56,S80),engine.cfg!$D56:$D67),ROWS(engine.cfg!$D56:$D67)-1)+1,MIN(MATCH(MAX(engine.cfg!$E55,S57),engine.cfg!$E55:$N55),COLUMNS(engine.cfg!$E55:$N55)-1)+1)-INDEX(engine.cfg!$E56:$N67,MIN(MATCH(MAX(engine.cfg!$D56,S80),engine.cfg!$D56:$D67),ROWS(engine.cfg!$D56:$D67)-1),MIN(MATCH(MAX(engine.cfg!$E55,S57),engine.cfg!$E55:$N55),COLUMNS(engine.cfg!$E55:$N55)-1)+1))*IF(S80&lt;=INDEX(engine.cfg!$D56:$D67,MIN(MATCH(MAX(engine.cfg!$D56,S80),engine.cfg!$D56:$D67),ROWS(engine.cfg!$D56:$D67)-1)),0,IF(S80&gt;=INDEX(engine.cfg!$D56:$D67,MIN(MATCH(MAX(engine.cfg!$D56,S80),engine.cfg!$D56:$D67),ROWS(engine.cfg!$D56:$D67)-1)+1),1,(S80-INDEX(engine.cfg!$D56:$D67,MIN(MATCH(MAX(engine.cfg!$D56,S80),engine.cfg!$D56:$D67),ROWS(engine.cfg!$D56:$D67)-1)))/(INDEX(engine.cfg!$D56:$D67,MIN(MATCH(MAX(engine.cfg!$D56,S80),engine.cfg!$D56:$D67),ROWS(engine.cfg!$D56:$D67)-1)+1)-INDEX(engine.cfg!$D56:$D67,MIN(MATCH(MAX(engine.cfg!$D56,S80),engine.cfg!$D56:$D67),ROWS(engine.cfg!$D56:$D67)-1)))))-(INDEX(engine.cfg!$E56:$N67,MIN(MATCH(MAX(engine.cfg!$D56,S80),engine.cfg!$D56:$D67),ROWS(engine.cfg!$D56:$D67)-1),MIN(MATCH(MAX(engine.cfg!$E55,S57),engine.cfg!$E55:$N55),COLUMNS(engine.cfg!$E55:$N55)-1))+(INDEX(engine.cfg!$E56:$N67,MIN(MATCH(MAX(engine.cfg!$D56,S80),engine.cfg!$D56:$D67),ROWS(engine.cfg!$D56:$D67)-1)+1,MIN(MATCH(MAX(engine.cfg!$E55,S57),engine.cfg!$E55:$N55),COLUMNS(engine.cfg!$E55:$N55)-1))-INDEX(engine.cfg!$E56:$N67,MIN(MATCH(MAX(engine.cfg!$D56,S80),engine.cfg!$D56:$D67),ROWS(engine.cfg!$D56:$D67)-1),MIN(MATCH(MAX(engine.cfg!$E55,S57),engine.cfg!$E55:$N55),COLUMNS(engine.cfg!$E55:$N55)-1)))*IF(S80&lt;=INDEX(engine.cfg!$D56:$D67,MIN(MATCH(MAX(engine.cfg!$D56,S80),engine.cfg!$D56:$D67),ROWS(engine.cfg!$D56:$D67)-1)),0,IF(S80&gt;=INDEX(engine.cfg!$D56:$D67,MIN(MATCH(MAX(engine.cfg!$D56,S80),engine.cfg!$D56:$D67),ROWS(engine.cfg!$D56:$D67)-1)+1),1,(S80-INDEX(engine.cfg!$D56:$D67,MIN(MATCH(MAX(engine.cfg!$D56,S80),engine.cfg!$D56:$D67),ROWS(engine.cfg!$D56:$D67)-1)))/(INDEX(engine.cfg!$D56:$D67,MIN(MATCH(MAX(engine.cfg!$D56,S80),engine.cfg!$D56:$D67),ROWS(engine.cfg!$D56:$D67)-1)+1)-INDEX(engine.cfg!$D56:$D67,MIN(MATCH(MAX(engine.cfg!$D56,S80),engine.cfg!$D56:$D67),ROWS(engine.cfg!$D56:$D67)-1)))))))*IF(S57&lt;=INDEX(engine.cfg!$E55:$N55,MIN(MATCH(MAX(engine.cfg!$E55,S57),engine.cfg!$E55:$N55),COLUMNS(engine.cfg!$E55:$N55)-1)),0,IF(S57&gt;=INDEX(engine.cfg!$E55:$N55,MIN(MATCH(MAX(engine.cfg!$E55,S57),engine.cfg!$E55:$N55),COLUMNS(engine.cfg!$E55:$N55)-1)+1),1,(S57-INDEX(engine.cfg!$E55:$N55,MIN(MATCH(MAX(engine.cfg!$E55,S57),engine.cfg!$E55:$N55),COLUMNS(engine.cfg!$E55:$N55)-1)))/(INDEX(engine.cfg!$E55:$N55,MIN(MATCH(MAX(engine.cfg!$E55,S57),engine.cfg!$E55:$N55),COLUMNS(engine.cfg!$E55:$N55)-1)+1)-INDEX(engine.cfg!$E55:$N55,MIN(MATCH(MAX(engine.cfg!$E55,S57),engine.cfg!$E55:$N55),COLUMNS(engine.cfg!$E55:$N55)-1))))),"N/A")</f>
        <v>N/A</v>
      </c>
      <c r="T85" s="49" t="str" cm="1">
        <f t="array" ref="T85">IF(AND(T15="OK",engine.cfg!$D53&gt;0.5),INDEX(engine.cfg!$E56:$N67,MIN(MATCH(MAX(engine.cfg!$D56,T80),engine.cfg!$D56:$D67),ROWS(engine.cfg!$D56:$D67)-1),MIN(MATCH(MAX(engine.cfg!$E55,T57),engine.cfg!$E55:$N55),COLUMNS(engine.cfg!$E55:$N55)-1))+(INDEX(engine.cfg!$E56:$N67,MIN(MATCH(MAX(engine.cfg!$D56,T80),engine.cfg!$D56:$D67),ROWS(engine.cfg!$D56:$D67)-1)+1,MIN(MATCH(MAX(engine.cfg!$E55,T57),engine.cfg!$E55:$N55),COLUMNS(engine.cfg!$E55:$N55)-1))-INDEX(engine.cfg!$E56:$N67,MIN(MATCH(MAX(engine.cfg!$D56,T80),engine.cfg!$D56:$D67),ROWS(engine.cfg!$D56:$D67)-1),MIN(MATCH(MAX(engine.cfg!$E55,T57),engine.cfg!$E55:$N55),COLUMNS(engine.cfg!$E55:$N55)-1)))*IF(T80&lt;=INDEX(engine.cfg!$D56:$D67,MIN(MATCH(MAX(engine.cfg!$D56,T80),engine.cfg!$D56:$D67),ROWS(engine.cfg!$D56:$D67)-1)),0,IF(T80&gt;=INDEX(engine.cfg!$D56:$D67,MIN(MATCH(MAX(engine.cfg!$D56,T80),engine.cfg!$D56:$D67),ROWS(engine.cfg!$D56:$D67)-1)+1),1,(T80-INDEX(engine.cfg!$D56:$D67,MIN(MATCH(MAX(engine.cfg!$D56,T80),engine.cfg!$D56:$D67),ROWS(engine.cfg!$D56:$D67)-1)))/(INDEX(engine.cfg!$D56:$D67,MIN(MATCH(MAX(engine.cfg!$D56,T80),engine.cfg!$D56:$D67),ROWS(engine.cfg!$D56:$D67)-1)+1)-INDEX(engine.cfg!$D56:$D67,MIN(MATCH(MAX(engine.cfg!$D56,T80),engine.cfg!$D56:$D67),ROWS(engine.cfg!$D56:$D67)-1)))))+(INDEX(engine.cfg!$E56:$N67,MIN(MATCH(MAX(engine.cfg!$D56,T80),engine.cfg!$D56:$D67),ROWS(engine.cfg!$D56:$D67)-1),MIN(MATCH(MAX(engine.cfg!$E55,T57),engine.cfg!$E55:$N55),COLUMNS(engine.cfg!$E55:$N55)-1)+1)+(INDEX(engine.cfg!$E56:$N67,MIN(MATCH(MAX(engine.cfg!$D56,T80),engine.cfg!$D56:$D67),ROWS(engine.cfg!$D56:$D67)-1)+1,MIN(MATCH(MAX(engine.cfg!$E55,T57),engine.cfg!$E55:$N55),COLUMNS(engine.cfg!$E55:$N55)-1)+1)-INDEX(engine.cfg!$E56:$N67,MIN(MATCH(MAX(engine.cfg!$D56,T80),engine.cfg!$D56:$D67),ROWS(engine.cfg!$D56:$D67)-1),MIN(MATCH(MAX(engine.cfg!$E55,T57),engine.cfg!$E55:$N55),COLUMNS(engine.cfg!$E55:$N55)-1)+1))*IF(T80&lt;=INDEX(engine.cfg!$D56:$D67,MIN(MATCH(MAX(engine.cfg!$D56,T80),engine.cfg!$D56:$D67),ROWS(engine.cfg!$D56:$D67)-1)),0,IF(T80&gt;=INDEX(engine.cfg!$D56:$D67,MIN(MATCH(MAX(engine.cfg!$D56,T80),engine.cfg!$D56:$D67),ROWS(engine.cfg!$D56:$D67)-1)+1),1,(T80-INDEX(engine.cfg!$D56:$D67,MIN(MATCH(MAX(engine.cfg!$D56,T80),engine.cfg!$D56:$D67),ROWS(engine.cfg!$D56:$D67)-1)))/(INDEX(engine.cfg!$D56:$D67,MIN(MATCH(MAX(engine.cfg!$D56,T80),engine.cfg!$D56:$D67),ROWS(engine.cfg!$D56:$D67)-1)+1)-INDEX(engine.cfg!$D56:$D67,MIN(MATCH(MAX(engine.cfg!$D56,T80),engine.cfg!$D56:$D67),ROWS(engine.cfg!$D56:$D67)-1)))))-(INDEX(engine.cfg!$E56:$N67,MIN(MATCH(MAX(engine.cfg!$D56,T80),engine.cfg!$D56:$D67),ROWS(engine.cfg!$D56:$D67)-1),MIN(MATCH(MAX(engine.cfg!$E55,T57),engine.cfg!$E55:$N55),COLUMNS(engine.cfg!$E55:$N55)-1))+(INDEX(engine.cfg!$E56:$N67,MIN(MATCH(MAX(engine.cfg!$D56,T80),engine.cfg!$D56:$D67),ROWS(engine.cfg!$D56:$D67)-1)+1,MIN(MATCH(MAX(engine.cfg!$E55,T57),engine.cfg!$E55:$N55),COLUMNS(engine.cfg!$E55:$N55)-1))-INDEX(engine.cfg!$E56:$N67,MIN(MATCH(MAX(engine.cfg!$D56,T80),engine.cfg!$D56:$D67),ROWS(engine.cfg!$D56:$D67)-1),MIN(MATCH(MAX(engine.cfg!$E55,T57),engine.cfg!$E55:$N55),COLUMNS(engine.cfg!$E55:$N55)-1)))*IF(T80&lt;=INDEX(engine.cfg!$D56:$D67,MIN(MATCH(MAX(engine.cfg!$D56,T80),engine.cfg!$D56:$D67),ROWS(engine.cfg!$D56:$D67)-1)),0,IF(T80&gt;=INDEX(engine.cfg!$D56:$D67,MIN(MATCH(MAX(engine.cfg!$D56,T80),engine.cfg!$D56:$D67),ROWS(engine.cfg!$D56:$D67)-1)+1),1,(T80-INDEX(engine.cfg!$D56:$D67,MIN(MATCH(MAX(engine.cfg!$D56,T80),engine.cfg!$D56:$D67),ROWS(engine.cfg!$D56:$D67)-1)))/(INDEX(engine.cfg!$D56:$D67,MIN(MATCH(MAX(engine.cfg!$D56,T80),engine.cfg!$D56:$D67),ROWS(engine.cfg!$D56:$D67)-1)+1)-INDEX(engine.cfg!$D56:$D67,MIN(MATCH(MAX(engine.cfg!$D56,T80),engine.cfg!$D56:$D67),ROWS(engine.cfg!$D56:$D67)-1)))))))*IF(T57&lt;=INDEX(engine.cfg!$E55:$N55,MIN(MATCH(MAX(engine.cfg!$E55,T57),engine.cfg!$E55:$N55),COLUMNS(engine.cfg!$E55:$N55)-1)),0,IF(T57&gt;=INDEX(engine.cfg!$E55:$N55,MIN(MATCH(MAX(engine.cfg!$E55,T57),engine.cfg!$E55:$N55),COLUMNS(engine.cfg!$E55:$N55)-1)+1),1,(T57-INDEX(engine.cfg!$E55:$N55,MIN(MATCH(MAX(engine.cfg!$E55,T57),engine.cfg!$E55:$N55),COLUMNS(engine.cfg!$E55:$N55)-1)))/(INDEX(engine.cfg!$E55:$N55,MIN(MATCH(MAX(engine.cfg!$E55,T57),engine.cfg!$E55:$N55),COLUMNS(engine.cfg!$E55:$N55)-1)+1)-INDEX(engine.cfg!$E55:$N55,MIN(MATCH(MAX(engine.cfg!$E55,T57),engine.cfg!$E55:$N55),COLUMNS(engine.cfg!$E55:$N55)-1))))),"N/A")</f>
        <v>N/A</v>
      </c>
      <c r="U85" s="49" t="str" cm="1">
        <f t="array" ref="U85">IF(AND(U15="OK",engine.cfg!$D53&gt;0.5),INDEX(engine.cfg!$E56:$N67,MIN(MATCH(MAX(engine.cfg!$D56,U80),engine.cfg!$D56:$D67),ROWS(engine.cfg!$D56:$D67)-1),MIN(MATCH(MAX(engine.cfg!$E55,U57),engine.cfg!$E55:$N55),COLUMNS(engine.cfg!$E55:$N55)-1))+(INDEX(engine.cfg!$E56:$N67,MIN(MATCH(MAX(engine.cfg!$D56,U80),engine.cfg!$D56:$D67),ROWS(engine.cfg!$D56:$D67)-1)+1,MIN(MATCH(MAX(engine.cfg!$E55,U57),engine.cfg!$E55:$N55),COLUMNS(engine.cfg!$E55:$N55)-1))-INDEX(engine.cfg!$E56:$N67,MIN(MATCH(MAX(engine.cfg!$D56,U80),engine.cfg!$D56:$D67),ROWS(engine.cfg!$D56:$D67)-1),MIN(MATCH(MAX(engine.cfg!$E55,U57),engine.cfg!$E55:$N55),COLUMNS(engine.cfg!$E55:$N55)-1)))*IF(U80&lt;=INDEX(engine.cfg!$D56:$D67,MIN(MATCH(MAX(engine.cfg!$D56,U80),engine.cfg!$D56:$D67),ROWS(engine.cfg!$D56:$D67)-1)),0,IF(U80&gt;=INDEX(engine.cfg!$D56:$D67,MIN(MATCH(MAX(engine.cfg!$D56,U80),engine.cfg!$D56:$D67),ROWS(engine.cfg!$D56:$D67)-1)+1),1,(U80-INDEX(engine.cfg!$D56:$D67,MIN(MATCH(MAX(engine.cfg!$D56,U80),engine.cfg!$D56:$D67),ROWS(engine.cfg!$D56:$D67)-1)))/(INDEX(engine.cfg!$D56:$D67,MIN(MATCH(MAX(engine.cfg!$D56,U80),engine.cfg!$D56:$D67),ROWS(engine.cfg!$D56:$D67)-1)+1)-INDEX(engine.cfg!$D56:$D67,MIN(MATCH(MAX(engine.cfg!$D56,U80),engine.cfg!$D56:$D67),ROWS(engine.cfg!$D56:$D67)-1)))))+(INDEX(engine.cfg!$E56:$N67,MIN(MATCH(MAX(engine.cfg!$D56,U80),engine.cfg!$D56:$D67),ROWS(engine.cfg!$D56:$D67)-1),MIN(MATCH(MAX(engine.cfg!$E55,U57),engine.cfg!$E55:$N55),COLUMNS(engine.cfg!$E55:$N55)-1)+1)+(INDEX(engine.cfg!$E56:$N67,MIN(MATCH(MAX(engine.cfg!$D56,U80),engine.cfg!$D56:$D67),ROWS(engine.cfg!$D56:$D67)-1)+1,MIN(MATCH(MAX(engine.cfg!$E55,U57),engine.cfg!$E55:$N55),COLUMNS(engine.cfg!$E55:$N55)-1)+1)-INDEX(engine.cfg!$E56:$N67,MIN(MATCH(MAX(engine.cfg!$D56,U80),engine.cfg!$D56:$D67),ROWS(engine.cfg!$D56:$D67)-1),MIN(MATCH(MAX(engine.cfg!$E55,U57),engine.cfg!$E55:$N55),COLUMNS(engine.cfg!$E55:$N55)-1)+1))*IF(U80&lt;=INDEX(engine.cfg!$D56:$D67,MIN(MATCH(MAX(engine.cfg!$D56,U80),engine.cfg!$D56:$D67),ROWS(engine.cfg!$D56:$D67)-1)),0,IF(U80&gt;=INDEX(engine.cfg!$D56:$D67,MIN(MATCH(MAX(engine.cfg!$D56,U80),engine.cfg!$D56:$D67),ROWS(engine.cfg!$D56:$D67)-1)+1),1,(U80-INDEX(engine.cfg!$D56:$D67,MIN(MATCH(MAX(engine.cfg!$D56,U80),engine.cfg!$D56:$D67),ROWS(engine.cfg!$D56:$D67)-1)))/(INDEX(engine.cfg!$D56:$D67,MIN(MATCH(MAX(engine.cfg!$D56,U80),engine.cfg!$D56:$D67),ROWS(engine.cfg!$D56:$D67)-1)+1)-INDEX(engine.cfg!$D56:$D67,MIN(MATCH(MAX(engine.cfg!$D56,U80),engine.cfg!$D56:$D67),ROWS(engine.cfg!$D56:$D67)-1)))))-(INDEX(engine.cfg!$E56:$N67,MIN(MATCH(MAX(engine.cfg!$D56,U80),engine.cfg!$D56:$D67),ROWS(engine.cfg!$D56:$D67)-1),MIN(MATCH(MAX(engine.cfg!$E55,U57),engine.cfg!$E55:$N55),COLUMNS(engine.cfg!$E55:$N55)-1))+(INDEX(engine.cfg!$E56:$N67,MIN(MATCH(MAX(engine.cfg!$D56,U80),engine.cfg!$D56:$D67),ROWS(engine.cfg!$D56:$D67)-1)+1,MIN(MATCH(MAX(engine.cfg!$E55,U57),engine.cfg!$E55:$N55),COLUMNS(engine.cfg!$E55:$N55)-1))-INDEX(engine.cfg!$E56:$N67,MIN(MATCH(MAX(engine.cfg!$D56,U80),engine.cfg!$D56:$D67),ROWS(engine.cfg!$D56:$D67)-1),MIN(MATCH(MAX(engine.cfg!$E55,U57),engine.cfg!$E55:$N55),COLUMNS(engine.cfg!$E55:$N55)-1)))*IF(U80&lt;=INDEX(engine.cfg!$D56:$D67,MIN(MATCH(MAX(engine.cfg!$D56,U80),engine.cfg!$D56:$D67),ROWS(engine.cfg!$D56:$D67)-1)),0,IF(U80&gt;=INDEX(engine.cfg!$D56:$D67,MIN(MATCH(MAX(engine.cfg!$D56,U80),engine.cfg!$D56:$D67),ROWS(engine.cfg!$D56:$D67)-1)+1),1,(U80-INDEX(engine.cfg!$D56:$D67,MIN(MATCH(MAX(engine.cfg!$D56,U80),engine.cfg!$D56:$D67),ROWS(engine.cfg!$D56:$D67)-1)))/(INDEX(engine.cfg!$D56:$D67,MIN(MATCH(MAX(engine.cfg!$D56,U80),engine.cfg!$D56:$D67),ROWS(engine.cfg!$D56:$D67)-1)+1)-INDEX(engine.cfg!$D56:$D67,MIN(MATCH(MAX(engine.cfg!$D56,U80),engine.cfg!$D56:$D67),ROWS(engine.cfg!$D56:$D67)-1)))))))*IF(U57&lt;=INDEX(engine.cfg!$E55:$N55,MIN(MATCH(MAX(engine.cfg!$E55,U57),engine.cfg!$E55:$N55),COLUMNS(engine.cfg!$E55:$N55)-1)),0,IF(U57&gt;=INDEX(engine.cfg!$E55:$N55,MIN(MATCH(MAX(engine.cfg!$E55,U57),engine.cfg!$E55:$N55),COLUMNS(engine.cfg!$E55:$N55)-1)+1),1,(U57-INDEX(engine.cfg!$E55:$N55,MIN(MATCH(MAX(engine.cfg!$E55,U57),engine.cfg!$E55:$N55),COLUMNS(engine.cfg!$E55:$N55)-1)))/(INDEX(engine.cfg!$E55:$N55,MIN(MATCH(MAX(engine.cfg!$E55,U57),engine.cfg!$E55:$N55),COLUMNS(engine.cfg!$E55:$N55)-1)+1)-INDEX(engine.cfg!$E55:$N55,MIN(MATCH(MAX(engine.cfg!$E55,U57),engine.cfg!$E55:$N55),COLUMNS(engine.cfg!$E55:$N55)-1))))),"N/A")</f>
        <v>N/A</v>
      </c>
      <c r="V85" s="49" t="str" cm="1">
        <f t="array" ref="V85">IF(AND(V15="OK",engine.cfg!$D53&gt;0.5),INDEX(engine.cfg!$E56:$N67,MIN(MATCH(MAX(engine.cfg!$D56,V80),engine.cfg!$D56:$D67),ROWS(engine.cfg!$D56:$D67)-1),MIN(MATCH(MAX(engine.cfg!$E55,V57),engine.cfg!$E55:$N55),COLUMNS(engine.cfg!$E55:$N55)-1))+(INDEX(engine.cfg!$E56:$N67,MIN(MATCH(MAX(engine.cfg!$D56,V80),engine.cfg!$D56:$D67),ROWS(engine.cfg!$D56:$D67)-1)+1,MIN(MATCH(MAX(engine.cfg!$E55,V57),engine.cfg!$E55:$N55),COLUMNS(engine.cfg!$E55:$N55)-1))-INDEX(engine.cfg!$E56:$N67,MIN(MATCH(MAX(engine.cfg!$D56,V80),engine.cfg!$D56:$D67),ROWS(engine.cfg!$D56:$D67)-1),MIN(MATCH(MAX(engine.cfg!$E55,V57),engine.cfg!$E55:$N55),COLUMNS(engine.cfg!$E55:$N55)-1)))*IF(V80&lt;=INDEX(engine.cfg!$D56:$D67,MIN(MATCH(MAX(engine.cfg!$D56,V80),engine.cfg!$D56:$D67),ROWS(engine.cfg!$D56:$D67)-1)),0,IF(V80&gt;=INDEX(engine.cfg!$D56:$D67,MIN(MATCH(MAX(engine.cfg!$D56,V80),engine.cfg!$D56:$D67),ROWS(engine.cfg!$D56:$D67)-1)+1),1,(V80-INDEX(engine.cfg!$D56:$D67,MIN(MATCH(MAX(engine.cfg!$D56,V80),engine.cfg!$D56:$D67),ROWS(engine.cfg!$D56:$D67)-1)))/(INDEX(engine.cfg!$D56:$D67,MIN(MATCH(MAX(engine.cfg!$D56,V80),engine.cfg!$D56:$D67),ROWS(engine.cfg!$D56:$D67)-1)+1)-INDEX(engine.cfg!$D56:$D67,MIN(MATCH(MAX(engine.cfg!$D56,V80),engine.cfg!$D56:$D67),ROWS(engine.cfg!$D56:$D67)-1)))))+(INDEX(engine.cfg!$E56:$N67,MIN(MATCH(MAX(engine.cfg!$D56,V80),engine.cfg!$D56:$D67),ROWS(engine.cfg!$D56:$D67)-1),MIN(MATCH(MAX(engine.cfg!$E55,V57),engine.cfg!$E55:$N55),COLUMNS(engine.cfg!$E55:$N55)-1)+1)+(INDEX(engine.cfg!$E56:$N67,MIN(MATCH(MAX(engine.cfg!$D56,V80),engine.cfg!$D56:$D67),ROWS(engine.cfg!$D56:$D67)-1)+1,MIN(MATCH(MAX(engine.cfg!$E55,V57),engine.cfg!$E55:$N55),COLUMNS(engine.cfg!$E55:$N55)-1)+1)-INDEX(engine.cfg!$E56:$N67,MIN(MATCH(MAX(engine.cfg!$D56,V80),engine.cfg!$D56:$D67),ROWS(engine.cfg!$D56:$D67)-1),MIN(MATCH(MAX(engine.cfg!$E55,V57),engine.cfg!$E55:$N55),COLUMNS(engine.cfg!$E55:$N55)-1)+1))*IF(V80&lt;=INDEX(engine.cfg!$D56:$D67,MIN(MATCH(MAX(engine.cfg!$D56,V80),engine.cfg!$D56:$D67),ROWS(engine.cfg!$D56:$D67)-1)),0,IF(V80&gt;=INDEX(engine.cfg!$D56:$D67,MIN(MATCH(MAX(engine.cfg!$D56,V80),engine.cfg!$D56:$D67),ROWS(engine.cfg!$D56:$D67)-1)+1),1,(V80-INDEX(engine.cfg!$D56:$D67,MIN(MATCH(MAX(engine.cfg!$D56,V80),engine.cfg!$D56:$D67),ROWS(engine.cfg!$D56:$D67)-1)))/(INDEX(engine.cfg!$D56:$D67,MIN(MATCH(MAX(engine.cfg!$D56,V80),engine.cfg!$D56:$D67),ROWS(engine.cfg!$D56:$D67)-1)+1)-INDEX(engine.cfg!$D56:$D67,MIN(MATCH(MAX(engine.cfg!$D56,V80),engine.cfg!$D56:$D67),ROWS(engine.cfg!$D56:$D67)-1)))))-(INDEX(engine.cfg!$E56:$N67,MIN(MATCH(MAX(engine.cfg!$D56,V80),engine.cfg!$D56:$D67),ROWS(engine.cfg!$D56:$D67)-1),MIN(MATCH(MAX(engine.cfg!$E55,V57),engine.cfg!$E55:$N55),COLUMNS(engine.cfg!$E55:$N55)-1))+(INDEX(engine.cfg!$E56:$N67,MIN(MATCH(MAX(engine.cfg!$D56,V80),engine.cfg!$D56:$D67),ROWS(engine.cfg!$D56:$D67)-1)+1,MIN(MATCH(MAX(engine.cfg!$E55,V57),engine.cfg!$E55:$N55),COLUMNS(engine.cfg!$E55:$N55)-1))-INDEX(engine.cfg!$E56:$N67,MIN(MATCH(MAX(engine.cfg!$D56,V80),engine.cfg!$D56:$D67),ROWS(engine.cfg!$D56:$D67)-1),MIN(MATCH(MAX(engine.cfg!$E55,V57),engine.cfg!$E55:$N55),COLUMNS(engine.cfg!$E55:$N55)-1)))*IF(V80&lt;=INDEX(engine.cfg!$D56:$D67,MIN(MATCH(MAX(engine.cfg!$D56,V80),engine.cfg!$D56:$D67),ROWS(engine.cfg!$D56:$D67)-1)),0,IF(V80&gt;=INDEX(engine.cfg!$D56:$D67,MIN(MATCH(MAX(engine.cfg!$D56,V80),engine.cfg!$D56:$D67),ROWS(engine.cfg!$D56:$D67)-1)+1),1,(V80-INDEX(engine.cfg!$D56:$D67,MIN(MATCH(MAX(engine.cfg!$D56,V80),engine.cfg!$D56:$D67),ROWS(engine.cfg!$D56:$D67)-1)))/(INDEX(engine.cfg!$D56:$D67,MIN(MATCH(MAX(engine.cfg!$D56,V80),engine.cfg!$D56:$D67),ROWS(engine.cfg!$D56:$D67)-1)+1)-INDEX(engine.cfg!$D56:$D67,MIN(MATCH(MAX(engine.cfg!$D56,V80),engine.cfg!$D56:$D67),ROWS(engine.cfg!$D56:$D67)-1)))))))*IF(V57&lt;=INDEX(engine.cfg!$E55:$N55,MIN(MATCH(MAX(engine.cfg!$E55,V57),engine.cfg!$E55:$N55),COLUMNS(engine.cfg!$E55:$N55)-1)),0,IF(V57&gt;=INDEX(engine.cfg!$E55:$N55,MIN(MATCH(MAX(engine.cfg!$E55,V57),engine.cfg!$E55:$N55),COLUMNS(engine.cfg!$E55:$N55)-1)+1),1,(V57-INDEX(engine.cfg!$E55:$N55,MIN(MATCH(MAX(engine.cfg!$E55,V57),engine.cfg!$E55:$N55),COLUMNS(engine.cfg!$E55:$N55)-1)))/(INDEX(engine.cfg!$E55:$N55,MIN(MATCH(MAX(engine.cfg!$E55,V57),engine.cfg!$E55:$N55),COLUMNS(engine.cfg!$E55:$N55)-1)+1)-INDEX(engine.cfg!$E55:$N55,MIN(MATCH(MAX(engine.cfg!$E55,V57),engine.cfg!$E55:$N55),COLUMNS(engine.cfg!$E55:$N55)-1))))),"N/A")</f>
        <v>N/A</v>
      </c>
      <c r="W85" s="49" t="str" cm="1">
        <f t="array" ref="W85">IF(AND(W15="OK",engine.cfg!$D53&gt;0.5),INDEX(engine.cfg!$E56:$N67,MIN(MATCH(MAX(engine.cfg!$D56,W80),engine.cfg!$D56:$D67),ROWS(engine.cfg!$D56:$D67)-1),MIN(MATCH(MAX(engine.cfg!$E55,W57),engine.cfg!$E55:$N55),COLUMNS(engine.cfg!$E55:$N55)-1))+(INDEX(engine.cfg!$E56:$N67,MIN(MATCH(MAX(engine.cfg!$D56,W80),engine.cfg!$D56:$D67),ROWS(engine.cfg!$D56:$D67)-1)+1,MIN(MATCH(MAX(engine.cfg!$E55,W57),engine.cfg!$E55:$N55),COLUMNS(engine.cfg!$E55:$N55)-1))-INDEX(engine.cfg!$E56:$N67,MIN(MATCH(MAX(engine.cfg!$D56,W80),engine.cfg!$D56:$D67),ROWS(engine.cfg!$D56:$D67)-1),MIN(MATCH(MAX(engine.cfg!$E55,W57),engine.cfg!$E55:$N55),COLUMNS(engine.cfg!$E55:$N55)-1)))*IF(W80&lt;=INDEX(engine.cfg!$D56:$D67,MIN(MATCH(MAX(engine.cfg!$D56,W80),engine.cfg!$D56:$D67),ROWS(engine.cfg!$D56:$D67)-1)),0,IF(W80&gt;=INDEX(engine.cfg!$D56:$D67,MIN(MATCH(MAX(engine.cfg!$D56,W80),engine.cfg!$D56:$D67),ROWS(engine.cfg!$D56:$D67)-1)+1),1,(W80-INDEX(engine.cfg!$D56:$D67,MIN(MATCH(MAX(engine.cfg!$D56,W80),engine.cfg!$D56:$D67),ROWS(engine.cfg!$D56:$D67)-1)))/(INDEX(engine.cfg!$D56:$D67,MIN(MATCH(MAX(engine.cfg!$D56,W80),engine.cfg!$D56:$D67),ROWS(engine.cfg!$D56:$D67)-1)+1)-INDEX(engine.cfg!$D56:$D67,MIN(MATCH(MAX(engine.cfg!$D56,W80),engine.cfg!$D56:$D67),ROWS(engine.cfg!$D56:$D67)-1)))))+(INDEX(engine.cfg!$E56:$N67,MIN(MATCH(MAX(engine.cfg!$D56,W80),engine.cfg!$D56:$D67),ROWS(engine.cfg!$D56:$D67)-1),MIN(MATCH(MAX(engine.cfg!$E55,W57),engine.cfg!$E55:$N55),COLUMNS(engine.cfg!$E55:$N55)-1)+1)+(INDEX(engine.cfg!$E56:$N67,MIN(MATCH(MAX(engine.cfg!$D56,W80),engine.cfg!$D56:$D67),ROWS(engine.cfg!$D56:$D67)-1)+1,MIN(MATCH(MAX(engine.cfg!$E55,W57),engine.cfg!$E55:$N55),COLUMNS(engine.cfg!$E55:$N55)-1)+1)-INDEX(engine.cfg!$E56:$N67,MIN(MATCH(MAX(engine.cfg!$D56,W80),engine.cfg!$D56:$D67),ROWS(engine.cfg!$D56:$D67)-1),MIN(MATCH(MAX(engine.cfg!$E55,W57),engine.cfg!$E55:$N55),COLUMNS(engine.cfg!$E55:$N55)-1)+1))*IF(W80&lt;=INDEX(engine.cfg!$D56:$D67,MIN(MATCH(MAX(engine.cfg!$D56,W80),engine.cfg!$D56:$D67),ROWS(engine.cfg!$D56:$D67)-1)),0,IF(W80&gt;=INDEX(engine.cfg!$D56:$D67,MIN(MATCH(MAX(engine.cfg!$D56,W80),engine.cfg!$D56:$D67),ROWS(engine.cfg!$D56:$D67)-1)+1),1,(W80-INDEX(engine.cfg!$D56:$D67,MIN(MATCH(MAX(engine.cfg!$D56,W80),engine.cfg!$D56:$D67),ROWS(engine.cfg!$D56:$D67)-1)))/(INDEX(engine.cfg!$D56:$D67,MIN(MATCH(MAX(engine.cfg!$D56,W80),engine.cfg!$D56:$D67),ROWS(engine.cfg!$D56:$D67)-1)+1)-INDEX(engine.cfg!$D56:$D67,MIN(MATCH(MAX(engine.cfg!$D56,W80),engine.cfg!$D56:$D67),ROWS(engine.cfg!$D56:$D67)-1)))))-(INDEX(engine.cfg!$E56:$N67,MIN(MATCH(MAX(engine.cfg!$D56,W80),engine.cfg!$D56:$D67),ROWS(engine.cfg!$D56:$D67)-1),MIN(MATCH(MAX(engine.cfg!$E55,W57),engine.cfg!$E55:$N55),COLUMNS(engine.cfg!$E55:$N55)-1))+(INDEX(engine.cfg!$E56:$N67,MIN(MATCH(MAX(engine.cfg!$D56,W80),engine.cfg!$D56:$D67),ROWS(engine.cfg!$D56:$D67)-1)+1,MIN(MATCH(MAX(engine.cfg!$E55,W57),engine.cfg!$E55:$N55),COLUMNS(engine.cfg!$E55:$N55)-1))-INDEX(engine.cfg!$E56:$N67,MIN(MATCH(MAX(engine.cfg!$D56,W80),engine.cfg!$D56:$D67),ROWS(engine.cfg!$D56:$D67)-1),MIN(MATCH(MAX(engine.cfg!$E55,W57),engine.cfg!$E55:$N55),COLUMNS(engine.cfg!$E55:$N55)-1)))*IF(W80&lt;=INDEX(engine.cfg!$D56:$D67,MIN(MATCH(MAX(engine.cfg!$D56,W80),engine.cfg!$D56:$D67),ROWS(engine.cfg!$D56:$D67)-1)),0,IF(W80&gt;=INDEX(engine.cfg!$D56:$D67,MIN(MATCH(MAX(engine.cfg!$D56,W80),engine.cfg!$D56:$D67),ROWS(engine.cfg!$D56:$D67)-1)+1),1,(W80-INDEX(engine.cfg!$D56:$D67,MIN(MATCH(MAX(engine.cfg!$D56,W80),engine.cfg!$D56:$D67),ROWS(engine.cfg!$D56:$D67)-1)))/(INDEX(engine.cfg!$D56:$D67,MIN(MATCH(MAX(engine.cfg!$D56,W80),engine.cfg!$D56:$D67),ROWS(engine.cfg!$D56:$D67)-1)+1)-INDEX(engine.cfg!$D56:$D67,MIN(MATCH(MAX(engine.cfg!$D56,W80),engine.cfg!$D56:$D67),ROWS(engine.cfg!$D56:$D67)-1)))))))*IF(W57&lt;=INDEX(engine.cfg!$E55:$N55,MIN(MATCH(MAX(engine.cfg!$E55,W57),engine.cfg!$E55:$N55),COLUMNS(engine.cfg!$E55:$N55)-1)),0,IF(W57&gt;=INDEX(engine.cfg!$E55:$N55,MIN(MATCH(MAX(engine.cfg!$E55,W57),engine.cfg!$E55:$N55),COLUMNS(engine.cfg!$E55:$N55)-1)+1),1,(W57-INDEX(engine.cfg!$E55:$N55,MIN(MATCH(MAX(engine.cfg!$E55,W57),engine.cfg!$E55:$N55),COLUMNS(engine.cfg!$E55:$N55)-1)))/(INDEX(engine.cfg!$E55:$N55,MIN(MATCH(MAX(engine.cfg!$E55,W57),engine.cfg!$E55:$N55),COLUMNS(engine.cfg!$E55:$N55)-1)+1)-INDEX(engine.cfg!$E55:$N55,MIN(MATCH(MAX(engine.cfg!$E55,W57),engine.cfg!$E55:$N55),COLUMNS(engine.cfg!$E55:$N55)-1))))),"N/A")</f>
        <v>N/A</v>
      </c>
    </row>
    <row r="86" spans="1:23" ht="15" hidden="1" customHeight="1" x14ac:dyDescent="0.25">
      <c r="A86" s="42" t="s">
        <v>25</v>
      </c>
      <c r="B86" s="56"/>
      <c r="C86" s="3">
        <f>(engine.cfg!D71-C66*(IF(engine.cfg!D34=0,engine.cfg!C34,engine.cfg!D34)/IF(engine.cfg!D33=0,engine.cfg!C33,engine.cfg!D33))^3)/((1-IF(engine.cfg!D34=0,engine.cfg!C34,engine.cfg!D34)/IF(engine.cfg!D33=0,engine.cfg!C33,engine.cfg!D33))*IF(engine.cfg!D34=0,engine.cfg!C34,engine.cfg!D34)^2)</f>
        <v>1.639208125389074E-3</v>
      </c>
    </row>
    <row r="87" spans="1:23" ht="15" hidden="1" customHeight="1" x14ac:dyDescent="0.25">
      <c r="A87" s="42" t="s">
        <v>24</v>
      </c>
      <c r="B87" s="56"/>
      <c r="C87" s="3">
        <f>(C66-C86*IF(engine.cfg!D33=0,engine.cfg!C33,engine.cfg!D33)^2)/IF(engine.cfg!D33=0,engine.cfg!C33,engine.cfg!D33)^3</f>
        <v>5.0343331442996376E-5</v>
      </c>
    </row>
    <row r="88" spans="1:23" ht="15" customHeight="1" x14ac:dyDescent="0.25">
      <c r="A88" s="42" t="s">
        <v>11</v>
      </c>
      <c r="B88" s="56" t="s">
        <v>35</v>
      </c>
      <c r="C88" s="49">
        <f>IF(C15="OK",MAX(0,IF(engine.cfg!$D53&gt;0.5,C85,($C87*C80+$C86)*C80^2+MAX(0,engine.cfg!$D72*C57))-C9),"N/A")</f>
        <v>81.878016120381915</v>
      </c>
      <c r="D88" s="49">
        <f>IF(D15="OK",MAX(0,IF(engine.cfg!$D53&gt;0.5,D85,($C87*D80+$C86)*D80^2+MAX(0,engine.cfg!$D72*D57))-D9),"N/A")</f>
        <v>83.322418315895391</v>
      </c>
      <c r="E88" s="49">
        <f>IF(E15="OK",MAX(0,IF(engine.cfg!$D53&gt;0.5,E85,($C87*E80+$C86)*E80^2+MAX(0,engine.cfg!$D72*E57))-E9),"N/A")</f>
        <v>84.845311879636853</v>
      </c>
      <c r="F88" s="49">
        <f>IF(F15="OK",MAX(0,IF(engine.cfg!$D53&gt;0.5,F85,($C87*F80+$C86)*F80^2+MAX(0,engine.cfg!$D72*F57))-F9),"N/A")</f>
        <v>86.454087833666676</v>
      </c>
      <c r="G88" s="49">
        <f>IF(G15="OK",MAX(0,IF(engine.cfg!$D53&gt;0.5,G85,($C87*G80+$C86)*G80^2+MAX(0,engine.cfg!$D72*G57))-G9),"N/A")</f>
        <v>88.15715003105305</v>
      </c>
      <c r="H88" s="49">
        <f>IF(H15="OK",MAX(0,IF(engine.cfg!$D53&gt;0.5,H85,($C87*H80+$C86)*H80^2+MAX(0,engine.cfg!$D72*H57))-H9),"N/A")</f>
        <v>89.964100906838581</v>
      </c>
      <c r="I88" s="49">
        <f>IF(I15="OK",MAX(0,IF(engine.cfg!$D53&gt;0.5,I85,($C87*I80+$C86)*I80^2+MAX(0,engine.cfg!$D72*I57))-I9),"N/A")</f>
        <v>91.88597063979995</v>
      </c>
      <c r="J88" s="49">
        <f>IF(J15="OK",MAX(0,IF(engine.cfg!$D53&gt;0.5,J85,($C87*J80+$C86)*J80^2+MAX(0,engine.cfg!$D72*J57))-J9),"N/A")</f>
        <v>93.935502248293034</v>
      </c>
      <c r="K88" s="49">
        <f>IF(K15="OK",MAX(0,IF(engine.cfg!$D53&gt;0.5,K85,($C87*K80+$C86)*K80^2+MAX(0,engine.cfg!$D72*K57))-K9),"N/A")</f>
        <v>94.427235787465676</v>
      </c>
      <c r="L88" s="49">
        <f>IF(L15="OK",MAX(0,IF(engine.cfg!$D53&gt;0.5,L85,($C87*L80+$C86)*L80^2+MAX(0,engine.cfg!$D72*L57))-L9),"N/A")</f>
        <v>112.85612246806616</v>
      </c>
      <c r="M88" s="49">
        <f>IF(M15="OK",MAX(0,IF(engine.cfg!$D53&gt;0.5,M85,($C87*M80+$C86)*M80^2+MAX(0,engine.cfg!$D72*M57))-M9),"N/A")</f>
        <v>113.35612246806616</v>
      </c>
      <c r="N88" s="49">
        <f>IF(N15="OK",MAX(0,IF(engine.cfg!$D53&gt;0.5,N85,($C87*N80+$C86)*N80^2+MAX(0,engine.cfg!$D72*N57))-N9),"N/A")</f>
        <v>113.82600039700576</v>
      </c>
      <c r="O88" s="49">
        <f>IF(O15="OK",MAX(0,IF(engine.cfg!$D53&gt;0.5,O85,($C87*O80+$C86)*O80^2+MAX(0,engine.cfg!$D72*O57))-O9),"N/A")</f>
        <v>113.36011617226924</v>
      </c>
      <c r="P88" s="49">
        <f>IF(P15="OK",MAX(0,IF(engine.cfg!$D53&gt;0.5,P85,($C87*P80+$C86)*P80^2+MAX(0,engine.cfg!$D72*P57))-P9),"N/A")</f>
        <v>112.84613137282415</v>
      </c>
      <c r="Q88" s="49">
        <f>IF(Q15="OK",MAX(0,IF(engine.cfg!$D53&gt;0.5,Q85,($C87*Q80+$C86)*Q80^2+MAX(0,engine.cfg!$D72*Q57))-Q9),"N/A")</f>
        <v>112.28609748728218</v>
      </c>
      <c r="R88" s="49">
        <f>IF(R15="OK",MAX(0,IF(engine.cfg!$D53&gt;0.5,R85,($C87*R80+$C86)*R80^2+MAX(0,engine.cfg!$D72*R57))-R9),"N/A")</f>
        <v>111.68219266596809</v>
      </c>
      <c r="S88" s="49">
        <f>IF(S15="OK",MAX(0,IF(engine.cfg!$D53&gt;0.5,S85,($C87*S80+$C86)*S80^2+MAX(0,engine.cfg!$D72*S57))-S9),"N/A")</f>
        <v>111.03670007515861</v>
      </c>
      <c r="T88" s="49">
        <f>IF(T15="OK",MAX(0,IF(engine.cfg!$D53&gt;0.5,T85,($C87*T80+$C86)*T80^2+MAX(0,engine.cfg!$D72*T57))-T9),"N/A")</f>
        <v>110.35198624830696</v>
      </c>
      <c r="U88" s="49">
        <f>IF(U15="OK",MAX(0,IF(engine.cfg!$D53&gt;0.5,U85,($C87*U80+$C86)*U80^2+MAX(0,engine.cfg!$D72*U57))-U9),"N/A")</f>
        <v>109.63047978582588</v>
      </c>
      <c r="V88" s="49">
        <f>IF(V15="OK",MAX(0,IF(engine.cfg!$D53&gt;0.5,V85,($C87*V80+$C86)*V80^2+MAX(0,engine.cfg!$D72*V57))-V9),"N/A")</f>
        <v>108.87465071925837</v>
      </c>
      <c r="W88" s="49">
        <f>IF(W15="OK",MAX(0,IF(engine.cfg!$D53&gt;0.5,W85,($C87*W80+$C86)*W80^2+MAX(0,engine.cfg!$D72*W57))-W9),"N/A")</f>
        <v>108.08699081441002</v>
      </c>
    </row>
    <row r="89" spans="1:23" ht="15" customHeight="1" x14ac:dyDescent="0.25">
      <c r="A89" s="42" t="s">
        <v>5</v>
      </c>
      <c r="B89" s="56" t="s">
        <v>35</v>
      </c>
      <c r="C89" s="49">
        <f t="shared" ref="C89:W89" si="4">IF(C15="OK",C88*SQRT(C58),"N/A")</f>
        <v>83.899999999999991</v>
      </c>
      <c r="D89" s="49">
        <f t="shared" si="4"/>
        <v>83.9</v>
      </c>
      <c r="E89" s="49">
        <f t="shared" si="4"/>
        <v>83.90000000000002</v>
      </c>
      <c r="F89" s="49">
        <f t="shared" si="4"/>
        <v>83.899999999999935</v>
      </c>
      <c r="G89" s="49">
        <f t="shared" si="4"/>
        <v>83.899999999999977</v>
      </c>
      <c r="H89" s="49">
        <f t="shared" si="4"/>
        <v>83.899999999999991</v>
      </c>
      <c r="I89" s="49">
        <f t="shared" si="4"/>
        <v>83.89999999999992</v>
      </c>
      <c r="J89" s="49">
        <f t="shared" si="4"/>
        <v>83.899999999999977</v>
      </c>
      <c r="K89" s="49">
        <f t="shared" si="4"/>
        <v>83.899999999999991</v>
      </c>
      <c r="L89" s="49">
        <f t="shared" si="4"/>
        <v>98.473117916713619</v>
      </c>
      <c r="M89" s="49">
        <f t="shared" si="4"/>
        <v>99.224664360105976</v>
      </c>
      <c r="N89" s="49">
        <f t="shared" si="4"/>
        <v>99.999999999999986</v>
      </c>
      <c r="O89" s="49">
        <f t="shared" si="4"/>
        <v>99.999999999999986</v>
      </c>
      <c r="P89" s="49">
        <f t="shared" si="4"/>
        <v>100.0000000000001</v>
      </c>
      <c r="Q89" s="49">
        <f t="shared" si="4"/>
        <v>100.00000000000004</v>
      </c>
      <c r="R89" s="49">
        <f t="shared" si="4"/>
        <v>99.999999999999901</v>
      </c>
      <c r="S89" s="49">
        <f t="shared" si="4"/>
        <v>100.00000000000003</v>
      </c>
      <c r="T89" s="49">
        <f t="shared" si="4"/>
        <v>99.999999999999986</v>
      </c>
      <c r="U89" s="49">
        <f t="shared" si="4"/>
        <v>100.00000000000001</v>
      </c>
      <c r="V89" s="49">
        <f t="shared" si="4"/>
        <v>100</v>
      </c>
      <c r="W89" s="49">
        <f t="shared" si="4"/>
        <v>99.999999999999957</v>
      </c>
    </row>
    <row r="90" spans="1:23" ht="15" customHeight="1" x14ac:dyDescent="0.25">
      <c r="A90" s="212" t="s">
        <v>299</v>
      </c>
      <c r="B90" s="21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</row>
    <row r="91" spans="1:23" ht="15" customHeight="1" x14ac:dyDescent="0.25">
      <c r="A91" s="55" t="s">
        <v>65</v>
      </c>
      <c r="B91" s="56" t="s">
        <v>42</v>
      </c>
      <c r="C91" s="66" t="str" cm="1">
        <f t="array" ref="C91">IF(AND(C15="OK",engine.cfg!$D76),INDEX(engine.cfg!$E79:$F81,MIN(MATCH(MAX(engine.cfg!$D79,C88),engine.cfg!$D79:$D81),ROWS(engine.cfg!$D79:$D81)-1),MIN(MATCH(MAX(engine.cfg!$E78,C4),engine.cfg!$E78:$F78),COLUMNS(engine.cfg!$E78:$F78)-1))+(INDEX(engine.cfg!$E79:$F81,MIN(MATCH(MAX(engine.cfg!$D79,C88),engine.cfg!$D79:$D81),ROWS(engine.cfg!$D79:$D81)-1)+1,MIN(MATCH(MAX(engine.cfg!$E78,C4),engine.cfg!$E78:$F78),COLUMNS(engine.cfg!$E78:$F78)-1))-INDEX(engine.cfg!$E79:$F81,MIN(MATCH(MAX(engine.cfg!$D79,C88),engine.cfg!$D79:$D81),ROWS(engine.cfg!$D79:$D81)-1),MIN(MATCH(MAX(engine.cfg!$E78,C4),engine.cfg!$E78:$F78),COLUMNS(engine.cfg!$E78:$F78)-1)))*IF(C88&lt;=INDEX(engine.cfg!$D79:$D81,MIN(MATCH(MAX(engine.cfg!$D79,C88),engine.cfg!$D79:$D81),ROWS(engine.cfg!$D79:$D81)-1)),0,IF(C88&gt;=INDEX(engine.cfg!$D79:$D81,MIN(MATCH(MAX(engine.cfg!$D79,C88),engine.cfg!$D79:$D81),ROWS(engine.cfg!$D79:$D81)-1)+1),1,(C88-INDEX(engine.cfg!$D79:$D81,MIN(MATCH(MAX(engine.cfg!$D79,C88),engine.cfg!$D79:$D81),ROWS(engine.cfg!$D79:$D81)-1)))/(INDEX(engine.cfg!$D79:$D81,MIN(MATCH(MAX(engine.cfg!$D79,C88),engine.cfg!$D79:$D81),ROWS(engine.cfg!$D79:$D81)-1)+1)-INDEX(engine.cfg!$D79:$D81,MIN(MATCH(MAX(engine.cfg!$D79,C88),engine.cfg!$D79:$D81),ROWS(engine.cfg!$D79:$D81)-1)))))+(INDEX(engine.cfg!$E79:$F81,MIN(MATCH(MAX(engine.cfg!$D79,C88),engine.cfg!$D79:$D81),ROWS(engine.cfg!$D79:$D81)-1),MIN(MATCH(MAX(engine.cfg!$E78,C4),engine.cfg!$E78:$F78),COLUMNS(engine.cfg!$E78:$F78)-1)+1)+(INDEX(engine.cfg!$E79:$F81,MIN(MATCH(MAX(engine.cfg!$D79,C88),engine.cfg!$D79:$D81),ROWS(engine.cfg!$D79:$D81)-1)+1,MIN(MATCH(MAX(engine.cfg!$E78,C4),engine.cfg!$E78:$F78),COLUMNS(engine.cfg!$E78:$F78)-1)+1)-INDEX(engine.cfg!$E79:$F81,MIN(MATCH(MAX(engine.cfg!$D79,C88),engine.cfg!$D79:$D81),ROWS(engine.cfg!$D79:$D81)-1),MIN(MATCH(MAX(engine.cfg!$E78,C4),engine.cfg!$E78:$F78),COLUMNS(engine.cfg!$E78:$F78)-1)+1))*IF(C88&lt;=INDEX(engine.cfg!$D79:$D81,MIN(MATCH(MAX(engine.cfg!$D79,C88),engine.cfg!$D79:$D81),ROWS(engine.cfg!$D79:$D81)-1)),0,IF(C88&gt;=INDEX(engine.cfg!$D79:$D81,MIN(MATCH(MAX(engine.cfg!$D79,C88),engine.cfg!$D79:$D81),ROWS(engine.cfg!$D79:$D81)-1)+1),1,(C88-INDEX(engine.cfg!$D79:$D81,MIN(MATCH(MAX(engine.cfg!$D79,C88),engine.cfg!$D79:$D81),ROWS(engine.cfg!$D79:$D81)-1)))/(INDEX(engine.cfg!$D79:$D81,MIN(MATCH(MAX(engine.cfg!$D79,C88),engine.cfg!$D79:$D81),ROWS(engine.cfg!$D79:$D81)-1)+1)-INDEX(engine.cfg!$D79:$D81,MIN(MATCH(MAX(engine.cfg!$D79,C88),engine.cfg!$D79:$D81),ROWS(engine.cfg!$D79:$D81)-1)))))-(INDEX(engine.cfg!$E79:$F81,MIN(MATCH(MAX(engine.cfg!$D79,C88),engine.cfg!$D79:$D81),ROWS(engine.cfg!$D79:$D81)-1),MIN(MATCH(MAX(engine.cfg!$E78,C4),engine.cfg!$E78:$F78),COLUMNS(engine.cfg!$E78:$F78)-1))+(INDEX(engine.cfg!$E79:$F81,MIN(MATCH(MAX(engine.cfg!$D79,C88),engine.cfg!$D79:$D81),ROWS(engine.cfg!$D79:$D81)-1)+1,MIN(MATCH(MAX(engine.cfg!$E78,C4),engine.cfg!$E78:$F78),COLUMNS(engine.cfg!$E78:$F78)-1))-INDEX(engine.cfg!$E79:$F81,MIN(MATCH(MAX(engine.cfg!$D79,C88),engine.cfg!$D79:$D81),ROWS(engine.cfg!$D79:$D81)-1),MIN(MATCH(MAX(engine.cfg!$E78,C4),engine.cfg!$E78:$F78),COLUMNS(engine.cfg!$E78:$F78)-1)))*IF(C88&lt;=INDEX(engine.cfg!$D79:$D81,MIN(MATCH(MAX(engine.cfg!$D79,C88),engine.cfg!$D79:$D81),ROWS(engine.cfg!$D79:$D81)-1)),0,IF(C88&gt;=INDEX(engine.cfg!$D79:$D81,MIN(MATCH(MAX(engine.cfg!$D79,C88),engine.cfg!$D79:$D81),ROWS(engine.cfg!$D79:$D81)-1)+1),1,(C88-INDEX(engine.cfg!$D79:$D81,MIN(MATCH(MAX(engine.cfg!$D79,C88),engine.cfg!$D79:$D81),ROWS(engine.cfg!$D79:$D81)-1)))/(INDEX(engine.cfg!$D79:$D81,MIN(MATCH(MAX(engine.cfg!$D79,C88),engine.cfg!$D79:$D81),ROWS(engine.cfg!$D79:$D81)-1)+1)-INDEX(engine.cfg!$D79:$D81,MIN(MATCH(MAX(engine.cfg!$D79,C88),engine.cfg!$D79:$D81),ROWS(engine.cfg!$D79:$D81)-1)))))))*IF(C4&lt;=INDEX(engine.cfg!$E78:$F78,MIN(MATCH(MAX(engine.cfg!$E78,C4),engine.cfg!$E78:$F78),COLUMNS(engine.cfg!$E78:$F78)-1)),0,IF(C4&gt;=INDEX(engine.cfg!$E78:$F78,MIN(MATCH(MAX(engine.cfg!$E78,C4),engine.cfg!$E78:$F78),COLUMNS(engine.cfg!$E78:$F78)-1)+1),1,(C4-INDEX(engine.cfg!$E78:$F78,MIN(MATCH(MAX(engine.cfg!$E78,C4),engine.cfg!$E78:$F78),COLUMNS(engine.cfg!$E78:$F78)-1)))/(INDEX(engine.cfg!$E78:$F78,MIN(MATCH(MAX(engine.cfg!$E78,C4),engine.cfg!$E78:$F78),COLUMNS(engine.cfg!$E78:$F78)-1)+1)-INDEX(engine.cfg!$E78:$F78,MIN(MATCH(MAX(engine.cfg!$E78,C4),engine.cfg!$E78:$F78),COLUMNS(engine.cfg!$E78:$F78)-1))))),"N/A")</f>
        <v>N/A</v>
      </c>
      <c r="D91" s="66" t="str" cm="1">
        <f t="array" ref="D91">IF(AND(D15="OK",engine.cfg!$D76),INDEX(engine.cfg!$E79:$F81,MIN(MATCH(MAX(engine.cfg!$D79,D88),engine.cfg!$D79:$D81),ROWS(engine.cfg!$D79:$D81)-1),MIN(MATCH(MAX(engine.cfg!$E78,D4),engine.cfg!$E78:$F78),COLUMNS(engine.cfg!$E78:$F78)-1))+(INDEX(engine.cfg!$E79:$F81,MIN(MATCH(MAX(engine.cfg!$D79,D88),engine.cfg!$D79:$D81),ROWS(engine.cfg!$D79:$D81)-1)+1,MIN(MATCH(MAX(engine.cfg!$E78,D4),engine.cfg!$E78:$F78),COLUMNS(engine.cfg!$E78:$F78)-1))-INDEX(engine.cfg!$E79:$F81,MIN(MATCH(MAX(engine.cfg!$D79,D88),engine.cfg!$D79:$D81),ROWS(engine.cfg!$D79:$D81)-1),MIN(MATCH(MAX(engine.cfg!$E78,D4),engine.cfg!$E78:$F78),COLUMNS(engine.cfg!$E78:$F78)-1)))*IF(D88&lt;=INDEX(engine.cfg!$D79:$D81,MIN(MATCH(MAX(engine.cfg!$D79,D88),engine.cfg!$D79:$D81),ROWS(engine.cfg!$D79:$D81)-1)),0,IF(D88&gt;=INDEX(engine.cfg!$D79:$D81,MIN(MATCH(MAX(engine.cfg!$D79,D88),engine.cfg!$D79:$D81),ROWS(engine.cfg!$D79:$D81)-1)+1),1,(D88-INDEX(engine.cfg!$D79:$D81,MIN(MATCH(MAX(engine.cfg!$D79,D88),engine.cfg!$D79:$D81),ROWS(engine.cfg!$D79:$D81)-1)))/(INDEX(engine.cfg!$D79:$D81,MIN(MATCH(MAX(engine.cfg!$D79,D88),engine.cfg!$D79:$D81),ROWS(engine.cfg!$D79:$D81)-1)+1)-INDEX(engine.cfg!$D79:$D81,MIN(MATCH(MAX(engine.cfg!$D79,D88),engine.cfg!$D79:$D81),ROWS(engine.cfg!$D79:$D81)-1)))))+(INDEX(engine.cfg!$E79:$F81,MIN(MATCH(MAX(engine.cfg!$D79,D88),engine.cfg!$D79:$D81),ROWS(engine.cfg!$D79:$D81)-1),MIN(MATCH(MAX(engine.cfg!$E78,D4),engine.cfg!$E78:$F78),COLUMNS(engine.cfg!$E78:$F78)-1)+1)+(INDEX(engine.cfg!$E79:$F81,MIN(MATCH(MAX(engine.cfg!$D79,D88),engine.cfg!$D79:$D81),ROWS(engine.cfg!$D79:$D81)-1)+1,MIN(MATCH(MAX(engine.cfg!$E78,D4),engine.cfg!$E78:$F78),COLUMNS(engine.cfg!$E78:$F78)-1)+1)-INDEX(engine.cfg!$E79:$F81,MIN(MATCH(MAX(engine.cfg!$D79,D88),engine.cfg!$D79:$D81),ROWS(engine.cfg!$D79:$D81)-1),MIN(MATCH(MAX(engine.cfg!$E78,D4),engine.cfg!$E78:$F78),COLUMNS(engine.cfg!$E78:$F78)-1)+1))*IF(D88&lt;=INDEX(engine.cfg!$D79:$D81,MIN(MATCH(MAX(engine.cfg!$D79,D88),engine.cfg!$D79:$D81),ROWS(engine.cfg!$D79:$D81)-1)),0,IF(D88&gt;=INDEX(engine.cfg!$D79:$D81,MIN(MATCH(MAX(engine.cfg!$D79,D88),engine.cfg!$D79:$D81),ROWS(engine.cfg!$D79:$D81)-1)+1),1,(D88-INDEX(engine.cfg!$D79:$D81,MIN(MATCH(MAX(engine.cfg!$D79,D88),engine.cfg!$D79:$D81),ROWS(engine.cfg!$D79:$D81)-1)))/(INDEX(engine.cfg!$D79:$D81,MIN(MATCH(MAX(engine.cfg!$D79,D88),engine.cfg!$D79:$D81),ROWS(engine.cfg!$D79:$D81)-1)+1)-INDEX(engine.cfg!$D79:$D81,MIN(MATCH(MAX(engine.cfg!$D79,D88),engine.cfg!$D79:$D81),ROWS(engine.cfg!$D79:$D81)-1)))))-(INDEX(engine.cfg!$E79:$F81,MIN(MATCH(MAX(engine.cfg!$D79,D88),engine.cfg!$D79:$D81),ROWS(engine.cfg!$D79:$D81)-1),MIN(MATCH(MAX(engine.cfg!$E78,D4),engine.cfg!$E78:$F78),COLUMNS(engine.cfg!$E78:$F78)-1))+(INDEX(engine.cfg!$E79:$F81,MIN(MATCH(MAX(engine.cfg!$D79,D88),engine.cfg!$D79:$D81),ROWS(engine.cfg!$D79:$D81)-1)+1,MIN(MATCH(MAX(engine.cfg!$E78,D4),engine.cfg!$E78:$F78),COLUMNS(engine.cfg!$E78:$F78)-1))-INDEX(engine.cfg!$E79:$F81,MIN(MATCH(MAX(engine.cfg!$D79,D88),engine.cfg!$D79:$D81),ROWS(engine.cfg!$D79:$D81)-1),MIN(MATCH(MAX(engine.cfg!$E78,D4),engine.cfg!$E78:$F78),COLUMNS(engine.cfg!$E78:$F78)-1)))*IF(D88&lt;=INDEX(engine.cfg!$D79:$D81,MIN(MATCH(MAX(engine.cfg!$D79,D88),engine.cfg!$D79:$D81),ROWS(engine.cfg!$D79:$D81)-1)),0,IF(D88&gt;=INDEX(engine.cfg!$D79:$D81,MIN(MATCH(MAX(engine.cfg!$D79,D88),engine.cfg!$D79:$D81),ROWS(engine.cfg!$D79:$D81)-1)+1),1,(D88-INDEX(engine.cfg!$D79:$D81,MIN(MATCH(MAX(engine.cfg!$D79,D88),engine.cfg!$D79:$D81),ROWS(engine.cfg!$D79:$D81)-1)))/(INDEX(engine.cfg!$D79:$D81,MIN(MATCH(MAX(engine.cfg!$D79,D88),engine.cfg!$D79:$D81),ROWS(engine.cfg!$D79:$D81)-1)+1)-INDEX(engine.cfg!$D79:$D81,MIN(MATCH(MAX(engine.cfg!$D79,D88),engine.cfg!$D79:$D81),ROWS(engine.cfg!$D79:$D81)-1)))))))*IF(D4&lt;=INDEX(engine.cfg!$E78:$F78,MIN(MATCH(MAX(engine.cfg!$E78,D4),engine.cfg!$E78:$F78),COLUMNS(engine.cfg!$E78:$F78)-1)),0,IF(D4&gt;=INDEX(engine.cfg!$E78:$F78,MIN(MATCH(MAX(engine.cfg!$E78,D4),engine.cfg!$E78:$F78),COLUMNS(engine.cfg!$E78:$F78)-1)+1),1,(D4-INDEX(engine.cfg!$E78:$F78,MIN(MATCH(MAX(engine.cfg!$E78,D4),engine.cfg!$E78:$F78),COLUMNS(engine.cfg!$E78:$F78)-1)))/(INDEX(engine.cfg!$E78:$F78,MIN(MATCH(MAX(engine.cfg!$E78,D4),engine.cfg!$E78:$F78),COLUMNS(engine.cfg!$E78:$F78)-1)+1)-INDEX(engine.cfg!$E78:$F78,MIN(MATCH(MAX(engine.cfg!$E78,D4),engine.cfg!$E78:$F78),COLUMNS(engine.cfg!$E78:$F78)-1))))),"N/A")</f>
        <v>N/A</v>
      </c>
      <c r="E91" s="66" t="str" cm="1">
        <f t="array" ref="E91">IF(AND(E15="OK",engine.cfg!$D76),INDEX(engine.cfg!$E79:$F81,MIN(MATCH(MAX(engine.cfg!$D79,E88),engine.cfg!$D79:$D81),ROWS(engine.cfg!$D79:$D81)-1),MIN(MATCH(MAX(engine.cfg!$E78,E4),engine.cfg!$E78:$F78),COLUMNS(engine.cfg!$E78:$F78)-1))+(INDEX(engine.cfg!$E79:$F81,MIN(MATCH(MAX(engine.cfg!$D79,E88),engine.cfg!$D79:$D81),ROWS(engine.cfg!$D79:$D81)-1)+1,MIN(MATCH(MAX(engine.cfg!$E78,E4),engine.cfg!$E78:$F78),COLUMNS(engine.cfg!$E78:$F78)-1))-INDEX(engine.cfg!$E79:$F81,MIN(MATCH(MAX(engine.cfg!$D79,E88),engine.cfg!$D79:$D81),ROWS(engine.cfg!$D79:$D81)-1),MIN(MATCH(MAX(engine.cfg!$E78,E4),engine.cfg!$E78:$F78),COLUMNS(engine.cfg!$E78:$F78)-1)))*IF(E88&lt;=INDEX(engine.cfg!$D79:$D81,MIN(MATCH(MAX(engine.cfg!$D79,E88),engine.cfg!$D79:$D81),ROWS(engine.cfg!$D79:$D81)-1)),0,IF(E88&gt;=INDEX(engine.cfg!$D79:$D81,MIN(MATCH(MAX(engine.cfg!$D79,E88),engine.cfg!$D79:$D81),ROWS(engine.cfg!$D79:$D81)-1)+1),1,(E88-INDEX(engine.cfg!$D79:$D81,MIN(MATCH(MAX(engine.cfg!$D79,E88),engine.cfg!$D79:$D81),ROWS(engine.cfg!$D79:$D81)-1)))/(INDEX(engine.cfg!$D79:$D81,MIN(MATCH(MAX(engine.cfg!$D79,E88),engine.cfg!$D79:$D81),ROWS(engine.cfg!$D79:$D81)-1)+1)-INDEX(engine.cfg!$D79:$D81,MIN(MATCH(MAX(engine.cfg!$D79,E88),engine.cfg!$D79:$D81),ROWS(engine.cfg!$D79:$D81)-1)))))+(INDEX(engine.cfg!$E79:$F81,MIN(MATCH(MAX(engine.cfg!$D79,E88),engine.cfg!$D79:$D81),ROWS(engine.cfg!$D79:$D81)-1),MIN(MATCH(MAX(engine.cfg!$E78,E4),engine.cfg!$E78:$F78),COLUMNS(engine.cfg!$E78:$F78)-1)+1)+(INDEX(engine.cfg!$E79:$F81,MIN(MATCH(MAX(engine.cfg!$D79,E88),engine.cfg!$D79:$D81),ROWS(engine.cfg!$D79:$D81)-1)+1,MIN(MATCH(MAX(engine.cfg!$E78,E4),engine.cfg!$E78:$F78),COLUMNS(engine.cfg!$E78:$F78)-1)+1)-INDEX(engine.cfg!$E79:$F81,MIN(MATCH(MAX(engine.cfg!$D79,E88),engine.cfg!$D79:$D81),ROWS(engine.cfg!$D79:$D81)-1),MIN(MATCH(MAX(engine.cfg!$E78,E4),engine.cfg!$E78:$F78),COLUMNS(engine.cfg!$E78:$F78)-1)+1))*IF(E88&lt;=INDEX(engine.cfg!$D79:$D81,MIN(MATCH(MAX(engine.cfg!$D79,E88),engine.cfg!$D79:$D81),ROWS(engine.cfg!$D79:$D81)-1)),0,IF(E88&gt;=INDEX(engine.cfg!$D79:$D81,MIN(MATCH(MAX(engine.cfg!$D79,E88),engine.cfg!$D79:$D81),ROWS(engine.cfg!$D79:$D81)-1)+1),1,(E88-INDEX(engine.cfg!$D79:$D81,MIN(MATCH(MAX(engine.cfg!$D79,E88),engine.cfg!$D79:$D81),ROWS(engine.cfg!$D79:$D81)-1)))/(INDEX(engine.cfg!$D79:$D81,MIN(MATCH(MAX(engine.cfg!$D79,E88),engine.cfg!$D79:$D81),ROWS(engine.cfg!$D79:$D81)-1)+1)-INDEX(engine.cfg!$D79:$D81,MIN(MATCH(MAX(engine.cfg!$D79,E88),engine.cfg!$D79:$D81),ROWS(engine.cfg!$D79:$D81)-1)))))-(INDEX(engine.cfg!$E79:$F81,MIN(MATCH(MAX(engine.cfg!$D79,E88),engine.cfg!$D79:$D81),ROWS(engine.cfg!$D79:$D81)-1),MIN(MATCH(MAX(engine.cfg!$E78,E4),engine.cfg!$E78:$F78),COLUMNS(engine.cfg!$E78:$F78)-1))+(INDEX(engine.cfg!$E79:$F81,MIN(MATCH(MAX(engine.cfg!$D79,E88),engine.cfg!$D79:$D81),ROWS(engine.cfg!$D79:$D81)-1)+1,MIN(MATCH(MAX(engine.cfg!$E78,E4),engine.cfg!$E78:$F78),COLUMNS(engine.cfg!$E78:$F78)-1))-INDEX(engine.cfg!$E79:$F81,MIN(MATCH(MAX(engine.cfg!$D79,E88),engine.cfg!$D79:$D81),ROWS(engine.cfg!$D79:$D81)-1),MIN(MATCH(MAX(engine.cfg!$E78,E4),engine.cfg!$E78:$F78),COLUMNS(engine.cfg!$E78:$F78)-1)))*IF(E88&lt;=INDEX(engine.cfg!$D79:$D81,MIN(MATCH(MAX(engine.cfg!$D79,E88),engine.cfg!$D79:$D81),ROWS(engine.cfg!$D79:$D81)-1)),0,IF(E88&gt;=INDEX(engine.cfg!$D79:$D81,MIN(MATCH(MAX(engine.cfg!$D79,E88),engine.cfg!$D79:$D81),ROWS(engine.cfg!$D79:$D81)-1)+1),1,(E88-INDEX(engine.cfg!$D79:$D81,MIN(MATCH(MAX(engine.cfg!$D79,E88),engine.cfg!$D79:$D81),ROWS(engine.cfg!$D79:$D81)-1)))/(INDEX(engine.cfg!$D79:$D81,MIN(MATCH(MAX(engine.cfg!$D79,E88),engine.cfg!$D79:$D81),ROWS(engine.cfg!$D79:$D81)-1)+1)-INDEX(engine.cfg!$D79:$D81,MIN(MATCH(MAX(engine.cfg!$D79,E88),engine.cfg!$D79:$D81),ROWS(engine.cfg!$D79:$D81)-1)))))))*IF(E4&lt;=INDEX(engine.cfg!$E78:$F78,MIN(MATCH(MAX(engine.cfg!$E78,E4),engine.cfg!$E78:$F78),COLUMNS(engine.cfg!$E78:$F78)-1)),0,IF(E4&gt;=INDEX(engine.cfg!$E78:$F78,MIN(MATCH(MAX(engine.cfg!$E78,E4),engine.cfg!$E78:$F78),COLUMNS(engine.cfg!$E78:$F78)-1)+1),1,(E4-INDEX(engine.cfg!$E78:$F78,MIN(MATCH(MAX(engine.cfg!$E78,E4),engine.cfg!$E78:$F78),COLUMNS(engine.cfg!$E78:$F78)-1)))/(INDEX(engine.cfg!$E78:$F78,MIN(MATCH(MAX(engine.cfg!$E78,E4),engine.cfg!$E78:$F78),COLUMNS(engine.cfg!$E78:$F78)-1)+1)-INDEX(engine.cfg!$E78:$F78,MIN(MATCH(MAX(engine.cfg!$E78,E4),engine.cfg!$E78:$F78),COLUMNS(engine.cfg!$E78:$F78)-1))))),"N/A")</f>
        <v>N/A</v>
      </c>
      <c r="F91" s="66" t="str" cm="1">
        <f t="array" ref="F91">IF(AND(F15="OK",engine.cfg!$D76),INDEX(engine.cfg!$E79:$F81,MIN(MATCH(MAX(engine.cfg!$D79,F88),engine.cfg!$D79:$D81),ROWS(engine.cfg!$D79:$D81)-1),MIN(MATCH(MAX(engine.cfg!$E78,F4),engine.cfg!$E78:$F78),COLUMNS(engine.cfg!$E78:$F78)-1))+(INDEX(engine.cfg!$E79:$F81,MIN(MATCH(MAX(engine.cfg!$D79,F88),engine.cfg!$D79:$D81),ROWS(engine.cfg!$D79:$D81)-1)+1,MIN(MATCH(MAX(engine.cfg!$E78,F4),engine.cfg!$E78:$F78),COLUMNS(engine.cfg!$E78:$F78)-1))-INDEX(engine.cfg!$E79:$F81,MIN(MATCH(MAX(engine.cfg!$D79,F88),engine.cfg!$D79:$D81),ROWS(engine.cfg!$D79:$D81)-1),MIN(MATCH(MAX(engine.cfg!$E78,F4),engine.cfg!$E78:$F78),COLUMNS(engine.cfg!$E78:$F78)-1)))*IF(F88&lt;=INDEX(engine.cfg!$D79:$D81,MIN(MATCH(MAX(engine.cfg!$D79,F88),engine.cfg!$D79:$D81),ROWS(engine.cfg!$D79:$D81)-1)),0,IF(F88&gt;=INDEX(engine.cfg!$D79:$D81,MIN(MATCH(MAX(engine.cfg!$D79,F88),engine.cfg!$D79:$D81),ROWS(engine.cfg!$D79:$D81)-1)+1),1,(F88-INDEX(engine.cfg!$D79:$D81,MIN(MATCH(MAX(engine.cfg!$D79,F88),engine.cfg!$D79:$D81),ROWS(engine.cfg!$D79:$D81)-1)))/(INDEX(engine.cfg!$D79:$D81,MIN(MATCH(MAX(engine.cfg!$D79,F88),engine.cfg!$D79:$D81),ROWS(engine.cfg!$D79:$D81)-1)+1)-INDEX(engine.cfg!$D79:$D81,MIN(MATCH(MAX(engine.cfg!$D79,F88),engine.cfg!$D79:$D81),ROWS(engine.cfg!$D79:$D81)-1)))))+(INDEX(engine.cfg!$E79:$F81,MIN(MATCH(MAX(engine.cfg!$D79,F88),engine.cfg!$D79:$D81),ROWS(engine.cfg!$D79:$D81)-1),MIN(MATCH(MAX(engine.cfg!$E78,F4),engine.cfg!$E78:$F78),COLUMNS(engine.cfg!$E78:$F78)-1)+1)+(INDEX(engine.cfg!$E79:$F81,MIN(MATCH(MAX(engine.cfg!$D79,F88),engine.cfg!$D79:$D81),ROWS(engine.cfg!$D79:$D81)-1)+1,MIN(MATCH(MAX(engine.cfg!$E78,F4),engine.cfg!$E78:$F78),COLUMNS(engine.cfg!$E78:$F78)-1)+1)-INDEX(engine.cfg!$E79:$F81,MIN(MATCH(MAX(engine.cfg!$D79,F88),engine.cfg!$D79:$D81),ROWS(engine.cfg!$D79:$D81)-1),MIN(MATCH(MAX(engine.cfg!$E78,F4),engine.cfg!$E78:$F78),COLUMNS(engine.cfg!$E78:$F78)-1)+1))*IF(F88&lt;=INDEX(engine.cfg!$D79:$D81,MIN(MATCH(MAX(engine.cfg!$D79,F88),engine.cfg!$D79:$D81),ROWS(engine.cfg!$D79:$D81)-1)),0,IF(F88&gt;=INDEX(engine.cfg!$D79:$D81,MIN(MATCH(MAX(engine.cfg!$D79,F88),engine.cfg!$D79:$D81),ROWS(engine.cfg!$D79:$D81)-1)+1),1,(F88-INDEX(engine.cfg!$D79:$D81,MIN(MATCH(MAX(engine.cfg!$D79,F88),engine.cfg!$D79:$D81),ROWS(engine.cfg!$D79:$D81)-1)))/(INDEX(engine.cfg!$D79:$D81,MIN(MATCH(MAX(engine.cfg!$D79,F88),engine.cfg!$D79:$D81),ROWS(engine.cfg!$D79:$D81)-1)+1)-INDEX(engine.cfg!$D79:$D81,MIN(MATCH(MAX(engine.cfg!$D79,F88),engine.cfg!$D79:$D81),ROWS(engine.cfg!$D79:$D81)-1)))))-(INDEX(engine.cfg!$E79:$F81,MIN(MATCH(MAX(engine.cfg!$D79,F88),engine.cfg!$D79:$D81),ROWS(engine.cfg!$D79:$D81)-1),MIN(MATCH(MAX(engine.cfg!$E78,F4),engine.cfg!$E78:$F78),COLUMNS(engine.cfg!$E78:$F78)-1))+(INDEX(engine.cfg!$E79:$F81,MIN(MATCH(MAX(engine.cfg!$D79,F88),engine.cfg!$D79:$D81),ROWS(engine.cfg!$D79:$D81)-1)+1,MIN(MATCH(MAX(engine.cfg!$E78,F4),engine.cfg!$E78:$F78),COLUMNS(engine.cfg!$E78:$F78)-1))-INDEX(engine.cfg!$E79:$F81,MIN(MATCH(MAX(engine.cfg!$D79,F88),engine.cfg!$D79:$D81),ROWS(engine.cfg!$D79:$D81)-1),MIN(MATCH(MAX(engine.cfg!$E78,F4),engine.cfg!$E78:$F78),COLUMNS(engine.cfg!$E78:$F78)-1)))*IF(F88&lt;=INDEX(engine.cfg!$D79:$D81,MIN(MATCH(MAX(engine.cfg!$D79,F88),engine.cfg!$D79:$D81),ROWS(engine.cfg!$D79:$D81)-1)),0,IF(F88&gt;=INDEX(engine.cfg!$D79:$D81,MIN(MATCH(MAX(engine.cfg!$D79,F88),engine.cfg!$D79:$D81),ROWS(engine.cfg!$D79:$D81)-1)+1),1,(F88-INDEX(engine.cfg!$D79:$D81,MIN(MATCH(MAX(engine.cfg!$D79,F88),engine.cfg!$D79:$D81),ROWS(engine.cfg!$D79:$D81)-1)))/(INDEX(engine.cfg!$D79:$D81,MIN(MATCH(MAX(engine.cfg!$D79,F88),engine.cfg!$D79:$D81),ROWS(engine.cfg!$D79:$D81)-1)+1)-INDEX(engine.cfg!$D79:$D81,MIN(MATCH(MAX(engine.cfg!$D79,F88),engine.cfg!$D79:$D81),ROWS(engine.cfg!$D79:$D81)-1)))))))*IF(F4&lt;=INDEX(engine.cfg!$E78:$F78,MIN(MATCH(MAX(engine.cfg!$E78,F4),engine.cfg!$E78:$F78),COLUMNS(engine.cfg!$E78:$F78)-1)),0,IF(F4&gt;=INDEX(engine.cfg!$E78:$F78,MIN(MATCH(MAX(engine.cfg!$E78,F4),engine.cfg!$E78:$F78),COLUMNS(engine.cfg!$E78:$F78)-1)+1),1,(F4-INDEX(engine.cfg!$E78:$F78,MIN(MATCH(MAX(engine.cfg!$E78,F4),engine.cfg!$E78:$F78),COLUMNS(engine.cfg!$E78:$F78)-1)))/(INDEX(engine.cfg!$E78:$F78,MIN(MATCH(MAX(engine.cfg!$E78,F4),engine.cfg!$E78:$F78),COLUMNS(engine.cfg!$E78:$F78)-1)+1)-INDEX(engine.cfg!$E78:$F78,MIN(MATCH(MAX(engine.cfg!$E78,F4),engine.cfg!$E78:$F78),COLUMNS(engine.cfg!$E78:$F78)-1))))),"N/A")</f>
        <v>N/A</v>
      </c>
      <c r="G91" s="66" t="str" cm="1">
        <f t="array" ref="G91">IF(AND(G15="OK",engine.cfg!$D76),INDEX(engine.cfg!$E79:$F81,MIN(MATCH(MAX(engine.cfg!$D79,G88),engine.cfg!$D79:$D81),ROWS(engine.cfg!$D79:$D81)-1),MIN(MATCH(MAX(engine.cfg!$E78,G4),engine.cfg!$E78:$F78),COLUMNS(engine.cfg!$E78:$F78)-1))+(INDEX(engine.cfg!$E79:$F81,MIN(MATCH(MAX(engine.cfg!$D79,G88),engine.cfg!$D79:$D81),ROWS(engine.cfg!$D79:$D81)-1)+1,MIN(MATCH(MAX(engine.cfg!$E78,G4),engine.cfg!$E78:$F78),COLUMNS(engine.cfg!$E78:$F78)-1))-INDEX(engine.cfg!$E79:$F81,MIN(MATCH(MAX(engine.cfg!$D79,G88),engine.cfg!$D79:$D81),ROWS(engine.cfg!$D79:$D81)-1),MIN(MATCH(MAX(engine.cfg!$E78,G4),engine.cfg!$E78:$F78),COLUMNS(engine.cfg!$E78:$F78)-1)))*IF(G88&lt;=INDEX(engine.cfg!$D79:$D81,MIN(MATCH(MAX(engine.cfg!$D79,G88),engine.cfg!$D79:$D81),ROWS(engine.cfg!$D79:$D81)-1)),0,IF(G88&gt;=INDEX(engine.cfg!$D79:$D81,MIN(MATCH(MAX(engine.cfg!$D79,G88),engine.cfg!$D79:$D81),ROWS(engine.cfg!$D79:$D81)-1)+1),1,(G88-INDEX(engine.cfg!$D79:$D81,MIN(MATCH(MAX(engine.cfg!$D79,G88),engine.cfg!$D79:$D81),ROWS(engine.cfg!$D79:$D81)-1)))/(INDEX(engine.cfg!$D79:$D81,MIN(MATCH(MAX(engine.cfg!$D79,G88),engine.cfg!$D79:$D81),ROWS(engine.cfg!$D79:$D81)-1)+1)-INDEX(engine.cfg!$D79:$D81,MIN(MATCH(MAX(engine.cfg!$D79,G88),engine.cfg!$D79:$D81),ROWS(engine.cfg!$D79:$D81)-1)))))+(INDEX(engine.cfg!$E79:$F81,MIN(MATCH(MAX(engine.cfg!$D79,G88),engine.cfg!$D79:$D81),ROWS(engine.cfg!$D79:$D81)-1),MIN(MATCH(MAX(engine.cfg!$E78,G4),engine.cfg!$E78:$F78),COLUMNS(engine.cfg!$E78:$F78)-1)+1)+(INDEX(engine.cfg!$E79:$F81,MIN(MATCH(MAX(engine.cfg!$D79,G88),engine.cfg!$D79:$D81),ROWS(engine.cfg!$D79:$D81)-1)+1,MIN(MATCH(MAX(engine.cfg!$E78,G4),engine.cfg!$E78:$F78),COLUMNS(engine.cfg!$E78:$F78)-1)+1)-INDEX(engine.cfg!$E79:$F81,MIN(MATCH(MAX(engine.cfg!$D79,G88),engine.cfg!$D79:$D81),ROWS(engine.cfg!$D79:$D81)-1),MIN(MATCH(MAX(engine.cfg!$E78,G4),engine.cfg!$E78:$F78),COLUMNS(engine.cfg!$E78:$F78)-1)+1))*IF(G88&lt;=INDEX(engine.cfg!$D79:$D81,MIN(MATCH(MAX(engine.cfg!$D79,G88),engine.cfg!$D79:$D81),ROWS(engine.cfg!$D79:$D81)-1)),0,IF(G88&gt;=INDEX(engine.cfg!$D79:$D81,MIN(MATCH(MAX(engine.cfg!$D79,G88),engine.cfg!$D79:$D81),ROWS(engine.cfg!$D79:$D81)-1)+1),1,(G88-INDEX(engine.cfg!$D79:$D81,MIN(MATCH(MAX(engine.cfg!$D79,G88),engine.cfg!$D79:$D81),ROWS(engine.cfg!$D79:$D81)-1)))/(INDEX(engine.cfg!$D79:$D81,MIN(MATCH(MAX(engine.cfg!$D79,G88),engine.cfg!$D79:$D81),ROWS(engine.cfg!$D79:$D81)-1)+1)-INDEX(engine.cfg!$D79:$D81,MIN(MATCH(MAX(engine.cfg!$D79,G88),engine.cfg!$D79:$D81),ROWS(engine.cfg!$D79:$D81)-1)))))-(INDEX(engine.cfg!$E79:$F81,MIN(MATCH(MAX(engine.cfg!$D79,G88),engine.cfg!$D79:$D81),ROWS(engine.cfg!$D79:$D81)-1),MIN(MATCH(MAX(engine.cfg!$E78,G4),engine.cfg!$E78:$F78),COLUMNS(engine.cfg!$E78:$F78)-1))+(INDEX(engine.cfg!$E79:$F81,MIN(MATCH(MAX(engine.cfg!$D79,G88),engine.cfg!$D79:$D81),ROWS(engine.cfg!$D79:$D81)-1)+1,MIN(MATCH(MAX(engine.cfg!$E78,G4),engine.cfg!$E78:$F78),COLUMNS(engine.cfg!$E78:$F78)-1))-INDEX(engine.cfg!$E79:$F81,MIN(MATCH(MAX(engine.cfg!$D79,G88),engine.cfg!$D79:$D81),ROWS(engine.cfg!$D79:$D81)-1),MIN(MATCH(MAX(engine.cfg!$E78,G4),engine.cfg!$E78:$F78),COLUMNS(engine.cfg!$E78:$F78)-1)))*IF(G88&lt;=INDEX(engine.cfg!$D79:$D81,MIN(MATCH(MAX(engine.cfg!$D79,G88),engine.cfg!$D79:$D81),ROWS(engine.cfg!$D79:$D81)-1)),0,IF(G88&gt;=INDEX(engine.cfg!$D79:$D81,MIN(MATCH(MAX(engine.cfg!$D79,G88),engine.cfg!$D79:$D81),ROWS(engine.cfg!$D79:$D81)-1)+1),1,(G88-INDEX(engine.cfg!$D79:$D81,MIN(MATCH(MAX(engine.cfg!$D79,G88),engine.cfg!$D79:$D81),ROWS(engine.cfg!$D79:$D81)-1)))/(INDEX(engine.cfg!$D79:$D81,MIN(MATCH(MAX(engine.cfg!$D79,G88),engine.cfg!$D79:$D81),ROWS(engine.cfg!$D79:$D81)-1)+1)-INDEX(engine.cfg!$D79:$D81,MIN(MATCH(MAX(engine.cfg!$D79,G88),engine.cfg!$D79:$D81),ROWS(engine.cfg!$D79:$D81)-1)))))))*IF(G4&lt;=INDEX(engine.cfg!$E78:$F78,MIN(MATCH(MAX(engine.cfg!$E78,G4),engine.cfg!$E78:$F78),COLUMNS(engine.cfg!$E78:$F78)-1)),0,IF(G4&gt;=INDEX(engine.cfg!$E78:$F78,MIN(MATCH(MAX(engine.cfg!$E78,G4),engine.cfg!$E78:$F78),COLUMNS(engine.cfg!$E78:$F78)-1)+1),1,(G4-INDEX(engine.cfg!$E78:$F78,MIN(MATCH(MAX(engine.cfg!$E78,G4),engine.cfg!$E78:$F78),COLUMNS(engine.cfg!$E78:$F78)-1)))/(INDEX(engine.cfg!$E78:$F78,MIN(MATCH(MAX(engine.cfg!$E78,G4),engine.cfg!$E78:$F78),COLUMNS(engine.cfg!$E78:$F78)-1)+1)-INDEX(engine.cfg!$E78:$F78,MIN(MATCH(MAX(engine.cfg!$E78,G4),engine.cfg!$E78:$F78),COLUMNS(engine.cfg!$E78:$F78)-1))))),"N/A")</f>
        <v>N/A</v>
      </c>
      <c r="H91" s="66" t="str" cm="1">
        <f t="array" ref="H91">IF(AND(H15="OK",engine.cfg!$D76),INDEX(engine.cfg!$E79:$F81,MIN(MATCH(MAX(engine.cfg!$D79,H88),engine.cfg!$D79:$D81),ROWS(engine.cfg!$D79:$D81)-1),MIN(MATCH(MAX(engine.cfg!$E78,H4),engine.cfg!$E78:$F78),COLUMNS(engine.cfg!$E78:$F78)-1))+(INDEX(engine.cfg!$E79:$F81,MIN(MATCH(MAX(engine.cfg!$D79,H88),engine.cfg!$D79:$D81),ROWS(engine.cfg!$D79:$D81)-1)+1,MIN(MATCH(MAX(engine.cfg!$E78,H4),engine.cfg!$E78:$F78),COLUMNS(engine.cfg!$E78:$F78)-1))-INDEX(engine.cfg!$E79:$F81,MIN(MATCH(MAX(engine.cfg!$D79,H88),engine.cfg!$D79:$D81),ROWS(engine.cfg!$D79:$D81)-1),MIN(MATCH(MAX(engine.cfg!$E78,H4),engine.cfg!$E78:$F78),COLUMNS(engine.cfg!$E78:$F78)-1)))*IF(H88&lt;=INDEX(engine.cfg!$D79:$D81,MIN(MATCH(MAX(engine.cfg!$D79,H88),engine.cfg!$D79:$D81),ROWS(engine.cfg!$D79:$D81)-1)),0,IF(H88&gt;=INDEX(engine.cfg!$D79:$D81,MIN(MATCH(MAX(engine.cfg!$D79,H88),engine.cfg!$D79:$D81),ROWS(engine.cfg!$D79:$D81)-1)+1),1,(H88-INDEX(engine.cfg!$D79:$D81,MIN(MATCH(MAX(engine.cfg!$D79,H88),engine.cfg!$D79:$D81),ROWS(engine.cfg!$D79:$D81)-1)))/(INDEX(engine.cfg!$D79:$D81,MIN(MATCH(MAX(engine.cfg!$D79,H88),engine.cfg!$D79:$D81),ROWS(engine.cfg!$D79:$D81)-1)+1)-INDEX(engine.cfg!$D79:$D81,MIN(MATCH(MAX(engine.cfg!$D79,H88),engine.cfg!$D79:$D81),ROWS(engine.cfg!$D79:$D81)-1)))))+(INDEX(engine.cfg!$E79:$F81,MIN(MATCH(MAX(engine.cfg!$D79,H88),engine.cfg!$D79:$D81),ROWS(engine.cfg!$D79:$D81)-1),MIN(MATCH(MAX(engine.cfg!$E78,H4),engine.cfg!$E78:$F78),COLUMNS(engine.cfg!$E78:$F78)-1)+1)+(INDEX(engine.cfg!$E79:$F81,MIN(MATCH(MAX(engine.cfg!$D79,H88),engine.cfg!$D79:$D81),ROWS(engine.cfg!$D79:$D81)-1)+1,MIN(MATCH(MAX(engine.cfg!$E78,H4),engine.cfg!$E78:$F78),COLUMNS(engine.cfg!$E78:$F78)-1)+1)-INDEX(engine.cfg!$E79:$F81,MIN(MATCH(MAX(engine.cfg!$D79,H88),engine.cfg!$D79:$D81),ROWS(engine.cfg!$D79:$D81)-1),MIN(MATCH(MAX(engine.cfg!$E78,H4),engine.cfg!$E78:$F78),COLUMNS(engine.cfg!$E78:$F78)-1)+1))*IF(H88&lt;=INDEX(engine.cfg!$D79:$D81,MIN(MATCH(MAX(engine.cfg!$D79,H88),engine.cfg!$D79:$D81),ROWS(engine.cfg!$D79:$D81)-1)),0,IF(H88&gt;=INDEX(engine.cfg!$D79:$D81,MIN(MATCH(MAX(engine.cfg!$D79,H88),engine.cfg!$D79:$D81),ROWS(engine.cfg!$D79:$D81)-1)+1),1,(H88-INDEX(engine.cfg!$D79:$D81,MIN(MATCH(MAX(engine.cfg!$D79,H88),engine.cfg!$D79:$D81),ROWS(engine.cfg!$D79:$D81)-1)))/(INDEX(engine.cfg!$D79:$D81,MIN(MATCH(MAX(engine.cfg!$D79,H88),engine.cfg!$D79:$D81),ROWS(engine.cfg!$D79:$D81)-1)+1)-INDEX(engine.cfg!$D79:$D81,MIN(MATCH(MAX(engine.cfg!$D79,H88),engine.cfg!$D79:$D81),ROWS(engine.cfg!$D79:$D81)-1)))))-(INDEX(engine.cfg!$E79:$F81,MIN(MATCH(MAX(engine.cfg!$D79,H88),engine.cfg!$D79:$D81),ROWS(engine.cfg!$D79:$D81)-1),MIN(MATCH(MAX(engine.cfg!$E78,H4),engine.cfg!$E78:$F78),COLUMNS(engine.cfg!$E78:$F78)-1))+(INDEX(engine.cfg!$E79:$F81,MIN(MATCH(MAX(engine.cfg!$D79,H88),engine.cfg!$D79:$D81),ROWS(engine.cfg!$D79:$D81)-1)+1,MIN(MATCH(MAX(engine.cfg!$E78,H4),engine.cfg!$E78:$F78),COLUMNS(engine.cfg!$E78:$F78)-1))-INDEX(engine.cfg!$E79:$F81,MIN(MATCH(MAX(engine.cfg!$D79,H88),engine.cfg!$D79:$D81),ROWS(engine.cfg!$D79:$D81)-1),MIN(MATCH(MAX(engine.cfg!$E78,H4),engine.cfg!$E78:$F78),COLUMNS(engine.cfg!$E78:$F78)-1)))*IF(H88&lt;=INDEX(engine.cfg!$D79:$D81,MIN(MATCH(MAX(engine.cfg!$D79,H88),engine.cfg!$D79:$D81),ROWS(engine.cfg!$D79:$D81)-1)),0,IF(H88&gt;=INDEX(engine.cfg!$D79:$D81,MIN(MATCH(MAX(engine.cfg!$D79,H88),engine.cfg!$D79:$D81),ROWS(engine.cfg!$D79:$D81)-1)+1),1,(H88-INDEX(engine.cfg!$D79:$D81,MIN(MATCH(MAX(engine.cfg!$D79,H88),engine.cfg!$D79:$D81),ROWS(engine.cfg!$D79:$D81)-1)))/(INDEX(engine.cfg!$D79:$D81,MIN(MATCH(MAX(engine.cfg!$D79,H88),engine.cfg!$D79:$D81),ROWS(engine.cfg!$D79:$D81)-1)+1)-INDEX(engine.cfg!$D79:$D81,MIN(MATCH(MAX(engine.cfg!$D79,H88),engine.cfg!$D79:$D81),ROWS(engine.cfg!$D79:$D81)-1)))))))*IF(H4&lt;=INDEX(engine.cfg!$E78:$F78,MIN(MATCH(MAX(engine.cfg!$E78,H4),engine.cfg!$E78:$F78),COLUMNS(engine.cfg!$E78:$F78)-1)),0,IF(H4&gt;=INDEX(engine.cfg!$E78:$F78,MIN(MATCH(MAX(engine.cfg!$E78,H4),engine.cfg!$E78:$F78),COLUMNS(engine.cfg!$E78:$F78)-1)+1),1,(H4-INDEX(engine.cfg!$E78:$F78,MIN(MATCH(MAX(engine.cfg!$E78,H4),engine.cfg!$E78:$F78),COLUMNS(engine.cfg!$E78:$F78)-1)))/(INDEX(engine.cfg!$E78:$F78,MIN(MATCH(MAX(engine.cfg!$E78,H4),engine.cfg!$E78:$F78),COLUMNS(engine.cfg!$E78:$F78)-1)+1)-INDEX(engine.cfg!$E78:$F78,MIN(MATCH(MAX(engine.cfg!$E78,H4),engine.cfg!$E78:$F78),COLUMNS(engine.cfg!$E78:$F78)-1))))),"N/A")</f>
        <v>N/A</v>
      </c>
      <c r="I91" s="66" t="str" cm="1">
        <f t="array" ref="I91">IF(AND(I15="OK",engine.cfg!$D76),INDEX(engine.cfg!$E79:$F81,MIN(MATCH(MAX(engine.cfg!$D79,I88),engine.cfg!$D79:$D81),ROWS(engine.cfg!$D79:$D81)-1),MIN(MATCH(MAX(engine.cfg!$E78,I4),engine.cfg!$E78:$F78),COLUMNS(engine.cfg!$E78:$F78)-1))+(INDEX(engine.cfg!$E79:$F81,MIN(MATCH(MAX(engine.cfg!$D79,I88),engine.cfg!$D79:$D81),ROWS(engine.cfg!$D79:$D81)-1)+1,MIN(MATCH(MAX(engine.cfg!$E78,I4),engine.cfg!$E78:$F78),COLUMNS(engine.cfg!$E78:$F78)-1))-INDEX(engine.cfg!$E79:$F81,MIN(MATCH(MAX(engine.cfg!$D79,I88),engine.cfg!$D79:$D81),ROWS(engine.cfg!$D79:$D81)-1),MIN(MATCH(MAX(engine.cfg!$E78,I4),engine.cfg!$E78:$F78),COLUMNS(engine.cfg!$E78:$F78)-1)))*IF(I88&lt;=INDEX(engine.cfg!$D79:$D81,MIN(MATCH(MAX(engine.cfg!$D79,I88),engine.cfg!$D79:$D81),ROWS(engine.cfg!$D79:$D81)-1)),0,IF(I88&gt;=INDEX(engine.cfg!$D79:$D81,MIN(MATCH(MAX(engine.cfg!$D79,I88),engine.cfg!$D79:$D81),ROWS(engine.cfg!$D79:$D81)-1)+1),1,(I88-INDEX(engine.cfg!$D79:$D81,MIN(MATCH(MAX(engine.cfg!$D79,I88),engine.cfg!$D79:$D81),ROWS(engine.cfg!$D79:$D81)-1)))/(INDEX(engine.cfg!$D79:$D81,MIN(MATCH(MAX(engine.cfg!$D79,I88),engine.cfg!$D79:$D81),ROWS(engine.cfg!$D79:$D81)-1)+1)-INDEX(engine.cfg!$D79:$D81,MIN(MATCH(MAX(engine.cfg!$D79,I88),engine.cfg!$D79:$D81),ROWS(engine.cfg!$D79:$D81)-1)))))+(INDEX(engine.cfg!$E79:$F81,MIN(MATCH(MAX(engine.cfg!$D79,I88),engine.cfg!$D79:$D81),ROWS(engine.cfg!$D79:$D81)-1),MIN(MATCH(MAX(engine.cfg!$E78,I4),engine.cfg!$E78:$F78),COLUMNS(engine.cfg!$E78:$F78)-1)+1)+(INDEX(engine.cfg!$E79:$F81,MIN(MATCH(MAX(engine.cfg!$D79,I88),engine.cfg!$D79:$D81),ROWS(engine.cfg!$D79:$D81)-1)+1,MIN(MATCH(MAX(engine.cfg!$E78,I4),engine.cfg!$E78:$F78),COLUMNS(engine.cfg!$E78:$F78)-1)+1)-INDEX(engine.cfg!$E79:$F81,MIN(MATCH(MAX(engine.cfg!$D79,I88),engine.cfg!$D79:$D81),ROWS(engine.cfg!$D79:$D81)-1),MIN(MATCH(MAX(engine.cfg!$E78,I4),engine.cfg!$E78:$F78),COLUMNS(engine.cfg!$E78:$F78)-1)+1))*IF(I88&lt;=INDEX(engine.cfg!$D79:$D81,MIN(MATCH(MAX(engine.cfg!$D79,I88),engine.cfg!$D79:$D81),ROWS(engine.cfg!$D79:$D81)-1)),0,IF(I88&gt;=INDEX(engine.cfg!$D79:$D81,MIN(MATCH(MAX(engine.cfg!$D79,I88),engine.cfg!$D79:$D81),ROWS(engine.cfg!$D79:$D81)-1)+1),1,(I88-INDEX(engine.cfg!$D79:$D81,MIN(MATCH(MAX(engine.cfg!$D79,I88),engine.cfg!$D79:$D81),ROWS(engine.cfg!$D79:$D81)-1)))/(INDEX(engine.cfg!$D79:$D81,MIN(MATCH(MAX(engine.cfg!$D79,I88),engine.cfg!$D79:$D81),ROWS(engine.cfg!$D79:$D81)-1)+1)-INDEX(engine.cfg!$D79:$D81,MIN(MATCH(MAX(engine.cfg!$D79,I88),engine.cfg!$D79:$D81),ROWS(engine.cfg!$D79:$D81)-1)))))-(INDEX(engine.cfg!$E79:$F81,MIN(MATCH(MAX(engine.cfg!$D79,I88),engine.cfg!$D79:$D81),ROWS(engine.cfg!$D79:$D81)-1),MIN(MATCH(MAX(engine.cfg!$E78,I4),engine.cfg!$E78:$F78),COLUMNS(engine.cfg!$E78:$F78)-1))+(INDEX(engine.cfg!$E79:$F81,MIN(MATCH(MAX(engine.cfg!$D79,I88),engine.cfg!$D79:$D81),ROWS(engine.cfg!$D79:$D81)-1)+1,MIN(MATCH(MAX(engine.cfg!$E78,I4),engine.cfg!$E78:$F78),COLUMNS(engine.cfg!$E78:$F78)-1))-INDEX(engine.cfg!$E79:$F81,MIN(MATCH(MAX(engine.cfg!$D79,I88),engine.cfg!$D79:$D81),ROWS(engine.cfg!$D79:$D81)-1),MIN(MATCH(MAX(engine.cfg!$E78,I4),engine.cfg!$E78:$F78),COLUMNS(engine.cfg!$E78:$F78)-1)))*IF(I88&lt;=INDEX(engine.cfg!$D79:$D81,MIN(MATCH(MAX(engine.cfg!$D79,I88),engine.cfg!$D79:$D81),ROWS(engine.cfg!$D79:$D81)-1)),0,IF(I88&gt;=INDEX(engine.cfg!$D79:$D81,MIN(MATCH(MAX(engine.cfg!$D79,I88),engine.cfg!$D79:$D81),ROWS(engine.cfg!$D79:$D81)-1)+1),1,(I88-INDEX(engine.cfg!$D79:$D81,MIN(MATCH(MAX(engine.cfg!$D79,I88),engine.cfg!$D79:$D81),ROWS(engine.cfg!$D79:$D81)-1)))/(INDEX(engine.cfg!$D79:$D81,MIN(MATCH(MAX(engine.cfg!$D79,I88),engine.cfg!$D79:$D81),ROWS(engine.cfg!$D79:$D81)-1)+1)-INDEX(engine.cfg!$D79:$D81,MIN(MATCH(MAX(engine.cfg!$D79,I88),engine.cfg!$D79:$D81),ROWS(engine.cfg!$D79:$D81)-1)))))))*IF(I4&lt;=INDEX(engine.cfg!$E78:$F78,MIN(MATCH(MAX(engine.cfg!$E78,I4),engine.cfg!$E78:$F78),COLUMNS(engine.cfg!$E78:$F78)-1)),0,IF(I4&gt;=INDEX(engine.cfg!$E78:$F78,MIN(MATCH(MAX(engine.cfg!$E78,I4),engine.cfg!$E78:$F78),COLUMNS(engine.cfg!$E78:$F78)-1)+1),1,(I4-INDEX(engine.cfg!$E78:$F78,MIN(MATCH(MAX(engine.cfg!$E78,I4),engine.cfg!$E78:$F78),COLUMNS(engine.cfg!$E78:$F78)-1)))/(INDEX(engine.cfg!$E78:$F78,MIN(MATCH(MAX(engine.cfg!$E78,I4),engine.cfg!$E78:$F78),COLUMNS(engine.cfg!$E78:$F78)-1)+1)-INDEX(engine.cfg!$E78:$F78,MIN(MATCH(MAX(engine.cfg!$E78,I4),engine.cfg!$E78:$F78),COLUMNS(engine.cfg!$E78:$F78)-1))))),"N/A")</f>
        <v>N/A</v>
      </c>
      <c r="J91" s="66" t="str" cm="1">
        <f t="array" ref="J91">IF(AND(J15="OK",engine.cfg!$D76),INDEX(engine.cfg!$E79:$F81,MIN(MATCH(MAX(engine.cfg!$D79,J88),engine.cfg!$D79:$D81),ROWS(engine.cfg!$D79:$D81)-1),MIN(MATCH(MAX(engine.cfg!$E78,J4),engine.cfg!$E78:$F78),COLUMNS(engine.cfg!$E78:$F78)-1))+(INDEX(engine.cfg!$E79:$F81,MIN(MATCH(MAX(engine.cfg!$D79,J88),engine.cfg!$D79:$D81),ROWS(engine.cfg!$D79:$D81)-1)+1,MIN(MATCH(MAX(engine.cfg!$E78,J4),engine.cfg!$E78:$F78),COLUMNS(engine.cfg!$E78:$F78)-1))-INDEX(engine.cfg!$E79:$F81,MIN(MATCH(MAX(engine.cfg!$D79,J88),engine.cfg!$D79:$D81),ROWS(engine.cfg!$D79:$D81)-1),MIN(MATCH(MAX(engine.cfg!$E78,J4),engine.cfg!$E78:$F78),COLUMNS(engine.cfg!$E78:$F78)-1)))*IF(J88&lt;=INDEX(engine.cfg!$D79:$D81,MIN(MATCH(MAX(engine.cfg!$D79,J88),engine.cfg!$D79:$D81),ROWS(engine.cfg!$D79:$D81)-1)),0,IF(J88&gt;=INDEX(engine.cfg!$D79:$D81,MIN(MATCH(MAX(engine.cfg!$D79,J88),engine.cfg!$D79:$D81),ROWS(engine.cfg!$D79:$D81)-1)+1),1,(J88-INDEX(engine.cfg!$D79:$D81,MIN(MATCH(MAX(engine.cfg!$D79,J88),engine.cfg!$D79:$D81),ROWS(engine.cfg!$D79:$D81)-1)))/(INDEX(engine.cfg!$D79:$D81,MIN(MATCH(MAX(engine.cfg!$D79,J88),engine.cfg!$D79:$D81),ROWS(engine.cfg!$D79:$D81)-1)+1)-INDEX(engine.cfg!$D79:$D81,MIN(MATCH(MAX(engine.cfg!$D79,J88),engine.cfg!$D79:$D81),ROWS(engine.cfg!$D79:$D81)-1)))))+(INDEX(engine.cfg!$E79:$F81,MIN(MATCH(MAX(engine.cfg!$D79,J88),engine.cfg!$D79:$D81),ROWS(engine.cfg!$D79:$D81)-1),MIN(MATCH(MAX(engine.cfg!$E78,J4),engine.cfg!$E78:$F78),COLUMNS(engine.cfg!$E78:$F78)-1)+1)+(INDEX(engine.cfg!$E79:$F81,MIN(MATCH(MAX(engine.cfg!$D79,J88),engine.cfg!$D79:$D81),ROWS(engine.cfg!$D79:$D81)-1)+1,MIN(MATCH(MAX(engine.cfg!$E78,J4),engine.cfg!$E78:$F78),COLUMNS(engine.cfg!$E78:$F78)-1)+1)-INDEX(engine.cfg!$E79:$F81,MIN(MATCH(MAX(engine.cfg!$D79,J88),engine.cfg!$D79:$D81),ROWS(engine.cfg!$D79:$D81)-1),MIN(MATCH(MAX(engine.cfg!$E78,J4),engine.cfg!$E78:$F78),COLUMNS(engine.cfg!$E78:$F78)-1)+1))*IF(J88&lt;=INDEX(engine.cfg!$D79:$D81,MIN(MATCH(MAX(engine.cfg!$D79,J88),engine.cfg!$D79:$D81),ROWS(engine.cfg!$D79:$D81)-1)),0,IF(J88&gt;=INDEX(engine.cfg!$D79:$D81,MIN(MATCH(MAX(engine.cfg!$D79,J88),engine.cfg!$D79:$D81),ROWS(engine.cfg!$D79:$D81)-1)+1),1,(J88-INDEX(engine.cfg!$D79:$D81,MIN(MATCH(MAX(engine.cfg!$D79,J88),engine.cfg!$D79:$D81),ROWS(engine.cfg!$D79:$D81)-1)))/(INDEX(engine.cfg!$D79:$D81,MIN(MATCH(MAX(engine.cfg!$D79,J88),engine.cfg!$D79:$D81),ROWS(engine.cfg!$D79:$D81)-1)+1)-INDEX(engine.cfg!$D79:$D81,MIN(MATCH(MAX(engine.cfg!$D79,J88),engine.cfg!$D79:$D81),ROWS(engine.cfg!$D79:$D81)-1)))))-(INDEX(engine.cfg!$E79:$F81,MIN(MATCH(MAX(engine.cfg!$D79,J88),engine.cfg!$D79:$D81),ROWS(engine.cfg!$D79:$D81)-1),MIN(MATCH(MAX(engine.cfg!$E78,J4),engine.cfg!$E78:$F78),COLUMNS(engine.cfg!$E78:$F78)-1))+(INDEX(engine.cfg!$E79:$F81,MIN(MATCH(MAX(engine.cfg!$D79,J88),engine.cfg!$D79:$D81),ROWS(engine.cfg!$D79:$D81)-1)+1,MIN(MATCH(MAX(engine.cfg!$E78,J4),engine.cfg!$E78:$F78),COLUMNS(engine.cfg!$E78:$F78)-1))-INDEX(engine.cfg!$E79:$F81,MIN(MATCH(MAX(engine.cfg!$D79,J88),engine.cfg!$D79:$D81),ROWS(engine.cfg!$D79:$D81)-1),MIN(MATCH(MAX(engine.cfg!$E78,J4),engine.cfg!$E78:$F78),COLUMNS(engine.cfg!$E78:$F78)-1)))*IF(J88&lt;=INDEX(engine.cfg!$D79:$D81,MIN(MATCH(MAX(engine.cfg!$D79,J88),engine.cfg!$D79:$D81),ROWS(engine.cfg!$D79:$D81)-1)),0,IF(J88&gt;=INDEX(engine.cfg!$D79:$D81,MIN(MATCH(MAX(engine.cfg!$D79,J88),engine.cfg!$D79:$D81),ROWS(engine.cfg!$D79:$D81)-1)+1),1,(J88-INDEX(engine.cfg!$D79:$D81,MIN(MATCH(MAX(engine.cfg!$D79,J88),engine.cfg!$D79:$D81),ROWS(engine.cfg!$D79:$D81)-1)))/(INDEX(engine.cfg!$D79:$D81,MIN(MATCH(MAX(engine.cfg!$D79,J88),engine.cfg!$D79:$D81),ROWS(engine.cfg!$D79:$D81)-1)+1)-INDEX(engine.cfg!$D79:$D81,MIN(MATCH(MAX(engine.cfg!$D79,J88),engine.cfg!$D79:$D81),ROWS(engine.cfg!$D79:$D81)-1)))))))*IF(J4&lt;=INDEX(engine.cfg!$E78:$F78,MIN(MATCH(MAX(engine.cfg!$E78,J4),engine.cfg!$E78:$F78),COLUMNS(engine.cfg!$E78:$F78)-1)),0,IF(J4&gt;=INDEX(engine.cfg!$E78:$F78,MIN(MATCH(MAX(engine.cfg!$E78,J4),engine.cfg!$E78:$F78),COLUMNS(engine.cfg!$E78:$F78)-1)+1),1,(J4-INDEX(engine.cfg!$E78:$F78,MIN(MATCH(MAX(engine.cfg!$E78,J4),engine.cfg!$E78:$F78),COLUMNS(engine.cfg!$E78:$F78)-1)))/(INDEX(engine.cfg!$E78:$F78,MIN(MATCH(MAX(engine.cfg!$E78,J4),engine.cfg!$E78:$F78),COLUMNS(engine.cfg!$E78:$F78)-1)+1)-INDEX(engine.cfg!$E78:$F78,MIN(MATCH(MAX(engine.cfg!$E78,J4),engine.cfg!$E78:$F78),COLUMNS(engine.cfg!$E78:$F78)-1))))),"N/A")</f>
        <v>N/A</v>
      </c>
      <c r="K91" s="66" t="str" cm="1">
        <f t="array" ref="K91">IF(AND(K15="OK",engine.cfg!$D76),INDEX(engine.cfg!$E79:$F81,MIN(MATCH(MAX(engine.cfg!$D79,K88),engine.cfg!$D79:$D81),ROWS(engine.cfg!$D79:$D81)-1),MIN(MATCH(MAX(engine.cfg!$E78,K4),engine.cfg!$E78:$F78),COLUMNS(engine.cfg!$E78:$F78)-1))+(INDEX(engine.cfg!$E79:$F81,MIN(MATCH(MAX(engine.cfg!$D79,K88),engine.cfg!$D79:$D81),ROWS(engine.cfg!$D79:$D81)-1)+1,MIN(MATCH(MAX(engine.cfg!$E78,K4),engine.cfg!$E78:$F78),COLUMNS(engine.cfg!$E78:$F78)-1))-INDEX(engine.cfg!$E79:$F81,MIN(MATCH(MAX(engine.cfg!$D79,K88),engine.cfg!$D79:$D81),ROWS(engine.cfg!$D79:$D81)-1),MIN(MATCH(MAX(engine.cfg!$E78,K4),engine.cfg!$E78:$F78),COLUMNS(engine.cfg!$E78:$F78)-1)))*IF(K88&lt;=INDEX(engine.cfg!$D79:$D81,MIN(MATCH(MAX(engine.cfg!$D79,K88),engine.cfg!$D79:$D81),ROWS(engine.cfg!$D79:$D81)-1)),0,IF(K88&gt;=INDEX(engine.cfg!$D79:$D81,MIN(MATCH(MAX(engine.cfg!$D79,K88),engine.cfg!$D79:$D81),ROWS(engine.cfg!$D79:$D81)-1)+1),1,(K88-INDEX(engine.cfg!$D79:$D81,MIN(MATCH(MAX(engine.cfg!$D79,K88),engine.cfg!$D79:$D81),ROWS(engine.cfg!$D79:$D81)-1)))/(INDEX(engine.cfg!$D79:$D81,MIN(MATCH(MAX(engine.cfg!$D79,K88),engine.cfg!$D79:$D81),ROWS(engine.cfg!$D79:$D81)-1)+1)-INDEX(engine.cfg!$D79:$D81,MIN(MATCH(MAX(engine.cfg!$D79,K88),engine.cfg!$D79:$D81),ROWS(engine.cfg!$D79:$D81)-1)))))+(INDEX(engine.cfg!$E79:$F81,MIN(MATCH(MAX(engine.cfg!$D79,K88),engine.cfg!$D79:$D81),ROWS(engine.cfg!$D79:$D81)-1),MIN(MATCH(MAX(engine.cfg!$E78,K4),engine.cfg!$E78:$F78),COLUMNS(engine.cfg!$E78:$F78)-1)+1)+(INDEX(engine.cfg!$E79:$F81,MIN(MATCH(MAX(engine.cfg!$D79,K88),engine.cfg!$D79:$D81),ROWS(engine.cfg!$D79:$D81)-1)+1,MIN(MATCH(MAX(engine.cfg!$E78,K4),engine.cfg!$E78:$F78),COLUMNS(engine.cfg!$E78:$F78)-1)+1)-INDEX(engine.cfg!$E79:$F81,MIN(MATCH(MAX(engine.cfg!$D79,K88),engine.cfg!$D79:$D81),ROWS(engine.cfg!$D79:$D81)-1),MIN(MATCH(MAX(engine.cfg!$E78,K4),engine.cfg!$E78:$F78),COLUMNS(engine.cfg!$E78:$F78)-1)+1))*IF(K88&lt;=INDEX(engine.cfg!$D79:$D81,MIN(MATCH(MAX(engine.cfg!$D79,K88),engine.cfg!$D79:$D81),ROWS(engine.cfg!$D79:$D81)-1)),0,IF(K88&gt;=INDEX(engine.cfg!$D79:$D81,MIN(MATCH(MAX(engine.cfg!$D79,K88),engine.cfg!$D79:$D81),ROWS(engine.cfg!$D79:$D81)-1)+1),1,(K88-INDEX(engine.cfg!$D79:$D81,MIN(MATCH(MAX(engine.cfg!$D79,K88),engine.cfg!$D79:$D81),ROWS(engine.cfg!$D79:$D81)-1)))/(INDEX(engine.cfg!$D79:$D81,MIN(MATCH(MAX(engine.cfg!$D79,K88),engine.cfg!$D79:$D81),ROWS(engine.cfg!$D79:$D81)-1)+1)-INDEX(engine.cfg!$D79:$D81,MIN(MATCH(MAX(engine.cfg!$D79,K88),engine.cfg!$D79:$D81),ROWS(engine.cfg!$D79:$D81)-1)))))-(INDEX(engine.cfg!$E79:$F81,MIN(MATCH(MAX(engine.cfg!$D79,K88),engine.cfg!$D79:$D81),ROWS(engine.cfg!$D79:$D81)-1),MIN(MATCH(MAX(engine.cfg!$E78,K4),engine.cfg!$E78:$F78),COLUMNS(engine.cfg!$E78:$F78)-1))+(INDEX(engine.cfg!$E79:$F81,MIN(MATCH(MAX(engine.cfg!$D79,K88),engine.cfg!$D79:$D81),ROWS(engine.cfg!$D79:$D81)-1)+1,MIN(MATCH(MAX(engine.cfg!$E78,K4),engine.cfg!$E78:$F78),COLUMNS(engine.cfg!$E78:$F78)-1))-INDEX(engine.cfg!$E79:$F81,MIN(MATCH(MAX(engine.cfg!$D79,K88),engine.cfg!$D79:$D81),ROWS(engine.cfg!$D79:$D81)-1),MIN(MATCH(MAX(engine.cfg!$E78,K4),engine.cfg!$E78:$F78),COLUMNS(engine.cfg!$E78:$F78)-1)))*IF(K88&lt;=INDEX(engine.cfg!$D79:$D81,MIN(MATCH(MAX(engine.cfg!$D79,K88),engine.cfg!$D79:$D81),ROWS(engine.cfg!$D79:$D81)-1)),0,IF(K88&gt;=INDEX(engine.cfg!$D79:$D81,MIN(MATCH(MAX(engine.cfg!$D79,K88),engine.cfg!$D79:$D81),ROWS(engine.cfg!$D79:$D81)-1)+1),1,(K88-INDEX(engine.cfg!$D79:$D81,MIN(MATCH(MAX(engine.cfg!$D79,K88),engine.cfg!$D79:$D81),ROWS(engine.cfg!$D79:$D81)-1)))/(INDEX(engine.cfg!$D79:$D81,MIN(MATCH(MAX(engine.cfg!$D79,K88),engine.cfg!$D79:$D81),ROWS(engine.cfg!$D79:$D81)-1)+1)-INDEX(engine.cfg!$D79:$D81,MIN(MATCH(MAX(engine.cfg!$D79,K88),engine.cfg!$D79:$D81),ROWS(engine.cfg!$D79:$D81)-1)))))))*IF(K4&lt;=INDEX(engine.cfg!$E78:$F78,MIN(MATCH(MAX(engine.cfg!$E78,K4),engine.cfg!$E78:$F78),COLUMNS(engine.cfg!$E78:$F78)-1)),0,IF(K4&gt;=INDEX(engine.cfg!$E78:$F78,MIN(MATCH(MAX(engine.cfg!$E78,K4),engine.cfg!$E78:$F78),COLUMNS(engine.cfg!$E78:$F78)-1)+1),1,(K4-INDEX(engine.cfg!$E78:$F78,MIN(MATCH(MAX(engine.cfg!$E78,K4),engine.cfg!$E78:$F78),COLUMNS(engine.cfg!$E78:$F78)-1)))/(INDEX(engine.cfg!$E78:$F78,MIN(MATCH(MAX(engine.cfg!$E78,K4),engine.cfg!$E78:$F78),COLUMNS(engine.cfg!$E78:$F78)-1)+1)-INDEX(engine.cfg!$E78:$F78,MIN(MATCH(MAX(engine.cfg!$E78,K4),engine.cfg!$E78:$F78),COLUMNS(engine.cfg!$E78:$F78)-1))))),"N/A")</f>
        <v>N/A</v>
      </c>
      <c r="L91" s="66" t="str" cm="1">
        <f t="array" ref="L91">IF(AND(L15="OK",engine.cfg!$D76),INDEX(engine.cfg!$E79:$F81,MIN(MATCH(MAX(engine.cfg!$D79,L88),engine.cfg!$D79:$D81),ROWS(engine.cfg!$D79:$D81)-1),MIN(MATCH(MAX(engine.cfg!$E78,L4),engine.cfg!$E78:$F78),COLUMNS(engine.cfg!$E78:$F78)-1))+(INDEX(engine.cfg!$E79:$F81,MIN(MATCH(MAX(engine.cfg!$D79,L88),engine.cfg!$D79:$D81),ROWS(engine.cfg!$D79:$D81)-1)+1,MIN(MATCH(MAX(engine.cfg!$E78,L4),engine.cfg!$E78:$F78),COLUMNS(engine.cfg!$E78:$F78)-1))-INDEX(engine.cfg!$E79:$F81,MIN(MATCH(MAX(engine.cfg!$D79,L88),engine.cfg!$D79:$D81),ROWS(engine.cfg!$D79:$D81)-1),MIN(MATCH(MAX(engine.cfg!$E78,L4),engine.cfg!$E78:$F78),COLUMNS(engine.cfg!$E78:$F78)-1)))*IF(L88&lt;=INDEX(engine.cfg!$D79:$D81,MIN(MATCH(MAX(engine.cfg!$D79,L88),engine.cfg!$D79:$D81),ROWS(engine.cfg!$D79:$D81)-1)),0,IF(L88&gt;=INDEX(engine.cfg!$D79:$D81,MIN(MATCH(MAX(engine.cfg!$D79,L88),engine.cfg!$D79:$D81),ROWS(engine.cfg!$D79:$D81)-1)+1),1,(L88-INDEX(engine.cfg!$D79:$D81,MIN(MATCH(MAX(engine.cfg!$D79,L88),engine.cfg!$D79:$D81),ROWS(engine.cfg!$D79:$D81)-1)))/(INDEX(engine.cfg!$D79:$D81,MIN(MATCH(MAX(engine.cfg!$D79,L88),engine.cfg!$D79:$D81),ROWS(engine.cfg!$D79:$D81)-1)+1)-INDEX(engine.cfg!$D79:$D81,MIN(MATCH(MAX(engine.cfg!$D79,L88),engine.cfg!$D79:$D81),ROWS(engine.cfg!$D79:$D81)-1)))))+(INDEX(engine.cfg!$E79:$F81,MIN(MATCH(MAX(engine.cfg!$D79,L88),engine.cfg!$D79:$D81),ROWS(engine.cfg!$D79:$D81)-1),MIN(MATCH(MAX(engine.cfg!$E78,L4),engine.cfg!$E78:$F78),COLUMNS(engine.cfg!$E78:$F78)-1)+1)+(INDEX(engine.cfg!$E79:$F81,MIN(MATCH(MAX(engine.cfg!$D79,L88),engine.cfg!$D79:$D81),ROWS(engine.cfg!$D79:$D81)-1)+1,MIN(MATCH(MAX(engine.cfg!$E78,L4),engine.cfg!$E78:$F78),COLUMNS(engine.cfg!$E78:$F78)-1)+1)-INDEX(engine.cfg!$E79:$F81,MIN(MATCH(MAX(engine.cfg!$D79,L88),engine.cfg!$D79:$D81),ROWS(engine.cfg!$D79:$D81)-1),MIN(MATCH(MAX(engine.cfg!$E78,L4),engine.cfg!$E78:$F78),COLUMNS(engine.cfg!$E78:$F78)-1)+1))*IF(L88&lt;=INDEX(engine.cfg!$D79:$D81,MIN(MATCH(MAX(engine.cfg!$D79,L88),engine.cfg!$D79:$D81),ROWS(engine.cfg!$D79:$D81)-1)),0,IF(L88&gt;=INDEX(engine.cfg!$D79:$D81,MIN(MATCH(MAX(engine.cfg!$D79,L88),engine.cfg!$D79:$D81),ROWS(engine.cfg!$D79:$D81)-1)+1),1,(L88-INDEX(engine.cfg!$D79:$D81,MIN(MATCH(MAX(engine.cfg!$D79,L88),engine.cfg!$D79:$D81),ROWS(engine.cfg!$D79:$D81)-1)))/(INDEX(engine.cfg!$D79:$D81,MIN(MATCH(MAX(engine.cfg!$D79,L88),engine.cfg!$D79:$D81),ROWS(engine.cfg!$D79:$D81)-1)+1)-INDEX(engine.cfg!$D79:$D81,MIN(MATCH(MAX(engine.cfg!$D79,L88),engine.cfg!$D79:$D81),ROWS(engine.cfg!$D79:$D81)-1)))))-(INDEX(engine.cfg!$E79:$F81,MIN(MATCH(MAX(engine.cfg!$D79,L88),engine.cfg!$D79:$D81),ROWS(engine.cfg!$D79:$D81)-1),MIN(MATCH(MAX(engine.cfg!$E78,L4),engine.cfg!$E78:$F78),COLUMNS(engine.cfg!$E78:$F78)-1))+(INDEX(engine.cfg!$E79:$F81,MIN(MATCH(MAX(engine.cfg!$D79,L88),engine.cfg!$D79:$D81),ROWS(engine.cfg!$D79:$D81)-1)+1,MIN(MATCH(MAX(engine.cfg!$E78,L4),engine.cfg!$E78:$F78),COLUMNS(engine.cfg!$E78:$F78)-1))-INDEX(engine.cfg!$E79:$F81,MIN(MATCH(MAX(engine.cfg!$D79,L88),engine.cfg!$D79:$D81),ROWS(engine.cfg!$D79:$D81)-1),MIN(MATCH(MAX(engine.cfg!$E78,L4),engine.cfg!$E78:$F78),COLUMNS(engine.cfg!$E78:$F78)-1)))*IF(L88&lt;=INDEX(engine.cfg!$D79:$D81,MIN(MATCH(MAX(engine.cfg!$D79,L88),engine.cfg!$D79:$D81),ROWS(engine.cfg!$D79:$D81)-1)),0,IF(L88&gt;=INDEX(engine.cfg!$D79:$D81,MIN(MATCH(MAX(engine.cfg!$D79,L88),engine.cfg!$D79:$D81),ROWS(engine.cfg!$D79:$D81)-1)+1),1,(L88-INDEX(engine.cfg!$D79:$D81,MIN(MATCH(MAX(engine.cfg!$D79,L88),engine.cfg!$D79:$D81),ROWS(engine.cfg!$D79:$D81)-1)))/(INDEX(engine.cfg!$D79:$D81,MIN(MATCH(MAX(engine.cfg!$D79,L88),engine.cfg!$D79:$D81),ROWS(engine.cfg!$D79:$D81)-1)+1)-INDEX(engine.cfg!$D79:$D81,MIN(MATCH(MAX(engine.cfg!$D79,L88),engine.cfg!$D79:$D81),ROWS(engine.cfg!$D79:$D81)-1)))))))*IF(L4&lt;=INDEX(engine.cfg!$E78:$F78,MIN(MATCH(MAX(engine.cfg!$E78,L4),engine.cfg!$E78:$F78),COLUMNS(engine.cfg!$E78:$F78)-1)),0,IF(L4&gt;=INDEX(engine.cfg!$E78:$F78,MIN(MATCH(MAX(engine.cfg!$E78,L4),engine.cfg!$E78:$F78),COLUMNS(engine.cfg!$E78:$F78)-1)+1),1,(L4-INDEX(engine.cfg!$E78:$F78,MIN(MATCH(MAX(engine.cfg!$E78,L4),engine.cfg!$E78:$F78),COLUMNS(engine.cfg!$E78:$F78)-1)))/(INDEX(engine.cfg!$E78:$F78,MIN(MATCH(MAX(engine.cfg!$E78,L4),engine.cfg!$E78:$F78),COLUMNS(engine.cfg!$E78:$F78)-1)+1)-INDEX(engine.cfg!$E78:$F78,MIN(MATCH(MAX(engine.cfg!$E78,L4),engine.cfg!$E78:$F78),COLUMNS(engine.cfg!$E78:$F78)-1))))),"N/A")</f>
        <v>N/A</v>
      </c>
      <c r="M91" s="66" t="str" cm="1">
        <f t="array" ref="M91">IF(AND(M15="OK",engine.cfg!$D76),INDEX(engine.cfg!$E79:$F81,MIN(MATCH(MAX(engine.cfg!$D79,M88),engine.cfg!$D79:$D81),ROWS(engine.cfg!$D79:$D81)-1),MIN(MATCH(MAX(engine.cfg!$E78,M4),engine.cfg!$E78:$F78),COLUMNS(engine.cfg!$E78:$F78)-1))+(INDEX(engine.cfg!$E79:$F81,MIN(MATCH(MAX(engine.cfg!$D79,M88),engine.cfg!$D79:$D81),ROWS(engine.cfg!$D79:$D81)-1)+1,MIN(MATCH(MAX(engine.cfg!$E78,M4),engine.cfg!$E78:$F78),COLUMNS(engine.cfg!$E78:$F78)-1))-INDEX(engine.cfg!$E79:$F81,MIN(MATCH(MAX(engine.cfg!$D79,M88),engine.cfg!$D79:$D81),ROWS(engine.cfg!$D79:$D81)-1),MIN(MATCH(MAX(engine.cfg!$E78,M4),engine.cfg!$E78:$F78),COLUMNS(engine.cfg!$E78:$F78)-1)))*IF(M88&lt;=INDEX(engine.cfg!$D79:$D81,MIN(MATCH(MAX(engine.cfg!$D79,M88),engine.cfg!$D79:$D81),ROWS(engine.cfg!$D79:$D81)-1)),0,IF(M88&gt;=INDEX(engine.cfg!$D79:$D81,MIN(MATCH(MAX(engine.cfg!$D79,M88),engine.cfg!$D79:$D81),ROWS(engine.cfg!$D79:$D81)-1)+1),1,(M88-INDEX(engine.cfg!$D79:$D81,MIN(MATCH(MAX(engine.cfg!$D79,M88),engine.cfg!$D79:$D81),ROWS(engine.cfg!$D79:$D81)-1)))/(INDEX(engine.cfg!$D79:$D81,MIN(MATCH(MAX(engine.cfg!$D79,M88),engine.cfg!$D79:$D81),ROWS(engine.cfg!$D79:$D81)-1)+1)-INDEX(engine.cfg!$D79:$D81,MIN(MATCH(MAX(engine.cfg!$D79,M88),engine.cfg!$D79:$D81),ROWS(engine.cfg!$D79:$D81)-1)))))+(INDEX(engine.cfg!$E79:$F81,MIN(MATCH(MAX(engine.cfg!$D79,M88),engine.cfg!$D79:$D81),ROWS(engine.cfg!$D79:$D81)-1),MIN(MATCH(MAX(engine.cfg!$E78,M4),engine.cfg!$E78:$F78),COLUMNS(engine.cfg!$E78:$F78)-1)+1)+(INDEX(engine.cfg!$E79:$F81,MIN(MATCH(MAX(engine.cfg!$D79,M88),engine.cfg!$D79:$D81),ROWS(engine.cfg!$D79:$D81)-1)+1,MIN(MATCH(MAX(engine.cfg!$E78,M4),engine.cfg!$E78:$F78),COLUMNS(engine.cfg!$E78:$F78)-1)+1)-INDEX(engine.cfg!$E79:$F81,MIN(MATCH(MAX(engine.cfg!$D79,M88),engine.cfg!$D79:$D81),ROWS(engine.cfg!$D79:$D81)-1),MIN(MATCH(MAX(engine.cfg!$E78,M4),engine.cfg!$E78:$F78),COLUMNS(engine.cfg!$E78:$F78)-1)+1))*IF(M88&lt;=INDEX(engine.cfg!$D79:$D81,MIN(MATCH(MAX(engine.cfg!$D79,M88),engine.cfg!$D79:$D81),ROWS(engine.cfg!$D79:$D81)-1)),0,IF(M88&gt;=INDEX(engine.cfg!$D79:$D81,MIN(MATCH(MAX(engine.cfg!$D79,M88),engine.cfg!$D79:$D81),ROWS(engine.cfg!$D79:$D81)-1)+1),1,(M88-INDEX(engine.cfg!$D79:$D81,MIN(MATCH(MAX(engine.cfg!$D79,M88),engine.cfg!$D79:$D81),ROWS(engine.cfg!$D79:$D81)-1)))/(INDEX(engine.cfg!$D79:$D81,MIN(MATCH(MAX(engine.cfg!$D79,M88),engine.cfg!$D79:$D81),ROWS(engine.cfg!$D79:$D81)-1)+1)-INDEX(engine.cfg!$D79:$D81,MIN(MATCH(MAX(engine.cfg!$D79,M88),engine.cfg!$D79:$D81),ROWS(engine.cfg!$D79:$D81)-1)))))-(INDEX(engine.cfg!$E79:$F81,MIN(MATCH(MAX(engine.cfg!$D79,M88),engine.cfg!$D79:$D81),ROWS(engine.cfg!$D79:$D81)-1),MIN(MATCH(MAX(engine.cfg!$E78,M4),engine.cfg!$E78:$F78),COLUMNS(engine.cfg!$E78:$F78)-1))+(INDEX(engine.cfg!$E79:$F81,MIN(MATCH(MAX(engine.cfg!$D79,M88),engine.cfg!$D79:$D81),ROWS(engine.cfg!$D79:$D81)-1)+1,MIN(MATCH(MAX(engine.cfg!$E78,M4),engine.cfg!$E78:$F78),COLUMNS(engine.cfg!$E78:$F78)-1))-INDEX(engine.cfg!$E79:$F81,MIN(MATCH(MAX(engine.cfg!$D79,M88),engine.cfg!$D79:$D81),ROWS(engine.cfg!$D79:$D81)-1),MIN(MATCH(MAX(engine.cfg!$E78,M4),engine.cfg!$E78:$F78),COLUMNS(engine.cfg!$E78:$F78)-1)))*IF(M88&lt;=INDEX(engine.cfg!$D79:$D81,MIN(MATCH(MAX(engine.cfg!$D79,M88),engine.cfg!$D79:$D81),ROWS(engine.cfg!$D79:$D81)-1)),0,IF(M88&gt;=INDEX(engine.cfg!$D79:$D81,MIN(MATCH(MAX(engine.cfg!$D79,M88),engine.cfg!$D79:$D81),ROWS(engine.cfg!$D79:$D81)-1)+1),1,(M88-INDEX(engine.cfg!$D79:$D81,MIN(MATCH(MAX(engine.cfg!$D79,M88),engine.cfg!$D79:$D81),ROWS(engine.cfg!$D79:$D81)-1)))/(INDEX(engine.cfg!$D79:$D81,MIN(MATCH(MAX(engine.cfg!$D79,M88),engine.cfg!$D79:$D81),ROWS(engine.cfg!$D79:$D81)-1)+1)-INDEX(engine.cfg!$D79:$D81,MIN(MATCH(MAX(engine.cfg!$D79,M88),engine.cfg!$D79:$D81),ROWS(engine.cfg!$D79:$D81)-1)))))))*IF(M4&lt;=INDEX(engine.cfg!$E78:$F78,MIN(MATCH(MAX(engine.cfg!$E78,M4),engine.cfg!$E78:$F78),COLUMNS(engine.cfg!$E78:$F78)-1)),0,IF(M4&gt;=INDEX(engine.cfg!$E78:$F78,MIN(MATCH(MAX(engine.cfg!$E78,M4),engine.cfg!$E78:$F78),COLUMNS(engine.cfg!$E78:$F78)-1)+1),1,(M4-INDEX(engine.cfg!$E78:$F78,MIN(MATCH(MAX(engine.cfg!$E78,M4),engine.cfg!$E78:$F78),COLUMNS(engine.cfg!$E78:$F78)-1)))/(INDEX(engine.cfg!$E78:$F78,MIN(MATCH(MAX(engine.cfg!$E78,M4),engine.cfg!$E78:$F78),COLUMNS(engine.cfg!$E78:$F78)-1)+1)-INDEX(engine.cfg!$E78:$F78,MIN(MATCH(MAX(engine.cfg!$E78,M4),engine.cfg!$E78:$F78),COLUMNS(engine.cfg!$E78:$F78)-1))))),"N/A")</f>
        <v>N/A</v>
      </c>
      <c r="N91" s="66" t="str" cm="1">
        <f t="array" ref="N91">IF(AND(N15="OK",engine.cfg!$D76),INDEX(engine.cfg!$E79:$F81,MIN(MATCH(MAX(engine.cfg!$D79,N88),engine.cfg!$D79:$D81),ROWS(engine.cfg!$D79:$D81)-1),MIN(MATCH(MAX(engine.cfg!$E78,N4),engine.cfg!$E78:$F78),COLUMNS(engine.cfg!$E78:$F78)-1))+(INDEX(engine.cfg!$E79:$F81,MIN(MATCH(MAX(engine.cfg!$D79,N88),engine.cfg!$D79:$D81),ROWS(engine.cfg!$D79:$D81)-1)+1,MIN(MATCH(MAX(engine.cfg!$E78,N4),engine.cfg!$E78:$F78),COLUMNS(engine.cfg!$E78:$F78)-1))-INDEX(engine.cfg!$E79:$F81,MIN(MATCH(MAX(engine.cfg!$D79,N88),engine.cfg!$D79:$D81),ROWS(engine.cfg!$D79:$D81)-1),MIN(MATCH(MAX(engine.cfg!$E78,N4),engine.cfg!$E78:$F78),COLUMNS(engine.cfg!$E78:$F78)-1)))*IF(N88&lt;=INDEX(engine.cfg!$D79:$D81,MIN(MATCH(MAX(engine.cfg!$D79,N88),engine.cfg!$D79:$D81),ROWS(engine.cfg!$D79:$D81)-1)),0,IF(N88&gt;=INDEX(engine.cfg!$D79:$D81,MIN(MATCH(MAX(engine.cfg!$D79,N88),engine.cfg!$D79:$D81),ROWS(engine.cfg!$D79:$D81)-1)+1),1,(N88-INDEX(engine.cfg!$D79:$D81,MIN(MATCH(MAX(engine.cfg!$D79,N88),engine.cfg!$D79:$D81),ROWS(engine.cfg!$D79:$D81)-1)))/(INDEX(engine.cfg!$D79:$D81,MIN(MATCH(MAX(engine.cfg!$D79,N88),engine.cfg!$D79:$D81),ROWS(engine.cfg!$D79:$D81)-1)+1)-INDEX(engine.cfg!$D79:$D81,MIN(MATCH(MAX(engine.cfg!$D79,N88),engine.cfg!$D79:$D81),ROWS(engine.cfg!$D79:$D81)-1)))))+(INDEX(engine.cfg!$E79:$F81,MIN(MATCH(MAX(engine.cfg!$D79,N88),engine.cfg!$D79:$D81),ROWS(engine.cfg!$D79:$D81)-1),MIN(MATCH(MAX(engine.cfg!$E78,N4),engine.cfg!$E78:$F78),COLUMNS(engine.cfg!$E78:$F78)-1)+1)+(INDEX(engine.cfg!$E79:$F81,MIN(MATCH(MAX(engine.cfg!$D79,N88),engine.cfg!$D79:$D81),ROWS(engine.cfg!$D79:$D81)-1)+1,MIN(MATCH(MAX(engine.cfg!$E78,N4),engine.cfg!$E78:$F78),COLUMNS(engine.cfg!$E78:$F78)-1)+1)-INDEX(engine.cfg!$E79:$F81,MIN(MATCH(MAX(engine.cfg!$D79,N88),engine.cfg!$D79:$D81),ROWS(engine.cfg!$D79:$D81)-1),MIN(MATCH(MAX(engine.cfg!$E78,N4),engine.cfg!$E78:$F78),COLUMNS(engine.cfg!$E78:$F78)-1)+1))*IF(N88&lt;=INDEX(engine.cfg!$D79:$D81,MIN(MATCH(MAX(engine.cfg!$D79,N88),engine.cfg!$D79:$D81),ROWS(engine.cfg!$D79:$D81)-1)),0,IF(N88&gt;=INDEX(engine.cfg!$D79:$D81,MIN(MATCH(MAX(engine.cfg!$D79,N88),engine.cfg!$D79:$D81),ROWS(engine.cfg!$D79:$D81)-1)+1),1,(N88-INDEX(engine.cfg!$D79:$D81,MIN(MATCH(MAX(engine.cfg!$D79,N88),engine.cfg!$D79:$D81),ROWS(engine.cfg!$D79:$D81)-1)))/(INDEX(engine.cfg!$D79:$D81,MIN(MATCH(MAX(engine.cfg!$D79,N88),engine.cfg!$D79:$D81),ROWS(engine.cfg!$D79:$D81)-1)+1)-INDEX(engine.cfg!$D79:$D81,MIN(MATCH(MAX(engine.cfg!$D79,N88),engine.cfg!$D79:$D81),ROWS(engine.cfg!$D79:$D81)-1)))))-(INDEX(engine.cfg!$E79:$F81,MIN(MATCH(MAX(engine.cfg!$D79,N88),engine.cfg!$D79:$D81),ROWS(engine.cfg!$D79:$D81)-1),MIN(MATCH(MAX(engine.cfg!$E78,N4),engine.cfg!$E78:$F78),COLUMNS(engine.cfg!$E78:$F78)-1))+(INDEX(engine.cfg!$E79:$F81,MIN(MATCH(MAX(engine.cfg!$D79,N88),engine.cfg!$D79:$D81),ROWS(engine.cfg!$D79:$D81)-1)+1,MIN(MATCH(MAX(engine.cfg!$E78,N4),engine.cfg!$E78:$F78),COLUMNS(engine.cfg!$E78:$F78)-1))-INDEX(engine.cfg!$E79:$F81,MIN(MATCH(MAX(engine.cfg!$D79,N88),engine.cfg!$D79:$D81),ROWS(engine.cfg!$D79:$D81)-1),MIN(MATCH(MAX(engine.cfg!$E78,N4),engine.cfg!$E78:$F78),COLUMNS(engine.cfg!$E78:$F78)-1)))*IF(N88&lt;=INDEX(engine.cfg!$D79:$D81,MIN(MATCH(MAX(engine.cfg!$D79,N88),engine.cfg!$D79:$D81),ROWS(engine.cfg!$D79:$D81)-1)),0,IF(N88&gt;=INDEX(engine.cfg!$D79:$D81,MIN(MATCH(MAX(engine.cfg!$D79,N88),engine.cfg!$D79:$D81),ROWS(engine.cfg!$D79:$D81)-1)+1),1,(N88-INDEX(engine.cfg!$D79:$D81,MIN(MATCH(MAX(engine.cfg!$D79,N88),engine.cfg!$D79:$D81),ROWS(engine.cfg!$D79:$D81)-1)))/(INDEX(engine.cfg!$D79:$D81,MIN(MATCH(MAX(engine.cfg!$D79,N88),engine.cfg!$D79:$D81),ROWS(engine.cfg!$D79:$D81)-1)+1)-INDEX(engine.cfg!$D79:$D81,MIN(MATCH(MAX(engine.cfg!$D79,N88),engine.cfg!$D79:$D81),ROWS(engine.cfg!$D79:$D81)-1)))))))*IF(N4&lt;=INDEX(engine.cfg!$E78:$F78,MIN(MATCH(MAX(engine.cfg!$E78,N4),engine.cfg!$E78:$F78),COLUMNS(engine.cfg!$E78:$F78)-1)),0,IF(N4&gt;=INDEX(engine.cfg!$E78:$F78,MIN(MATCH(MAX(engine.cfg!$E78,N4),engine.cfg!$E78:$F78),COLUMNS(engine.cfg!$E78:$F78)-1)+1),1,(N4-INDEX(engine.cfg!$E78:$F78,MIN(MATCH(MAX(engine.cfg!$E78,N4),engine.cfg!$E78:$F78),COLUMNS(engine.cfg!$E78:$F78)-1)))/(INDEX(engine.cfg!$E78:$F78,MIN(MATCH(MAX(engine.cfg!$E78,N4),engine.cfg!$E78:$F78),COLUMNS(engine.cfg!$E78:$F78)-1)+1)-INDEX(engine.cfg!$E78:$F78,MIN(MATCH(MAX(engine.cfg!$E78,N4),engine.cfg!$E78:$F78),COLUMNS(engine.cfg!$E78:$F78)-1))))),"N/A")</f>
        <v>N/A</v>
      </c>
      <c r="O91" s="66" t="str" cm="1">
        <f t="array" ref="O91">IF(AND(O15="OK",engine.cfg!$D76),INDEX(engine.cfg!$E79:$F81,MIN(MATCH(MAX(engine.cfg!$D79,O88),engine.cfg!$D79:$D81),ROWS(engine.cfg!$D79:$D81)-1),MIN(MATCH(MAX(engine.cfg!$E78,O4),engine.cfg!$E78:$F78),COLUMNS(engine.cfg!$E78:$F78)-1))+(INDEX(engine.cfg!$E79:$F81,MIN(MATCH(MAX(engine.cfg!$D79,O88),engine.cfg!$D79:$D81),ROWS(engine.cfg!$D79:$D81)-1)+1,MIN(MATCH(MAX(engine.cfg!$E78,O4),engine.cfg!$E78:$F78),COLUMNS(engine.cfg!$E78:$F78)-1))-INDEX(engine.cfg!$E79:$F81,MIN(MATCH(MAX(engine.cfg!$D79,O88),engine.cfg!$D79:$D81),ROWS(engine.cfg!$D79:$D81)-1),MIN(MATCH(MAX(engine.cfg!$E78,O4),engine.cfg!$E78:$F78),COLUMNS(engine.cfg!$E78:$F78)-1)))*IF(O88&lt;=INDEX(engine.cfg!$D79:$D81,MIN(MATCH(MAX(engine.cfg!$D79,O88),engine.cfg!$D79:$D81),ROWS(engine.cfg!$D79:$D81)-1)),0,IF(O88&gt;=INDEX(engine.cfg!$D79:$D81,MIN(MATCH(MAX(engine.cfg!$D79,O88),engine.cfg!$D79:$D81),ROWS(engine.cfg!$D79:$D81)-1)+1),1,(O88-INDEX(engine.cfg!$D79:$D81,MIN(MATCH(MAX(engine.cfg!$D79,O88),engine.cfg!$D79:$D81),ROWS(engine.cfg!$D79:$D81)-1)))/(INDEX(engine.cfg!$D79:$D81,MIN(MATCH(MAX(engine.cfg!$D79,O88),engine.cfg!$D79:$D81),ROWS(engine.cfg!$D79:$D81)-1)+1)-INDEX(engine.cfg!$D79:$D81,MIN(MATCH(MAX(engine.cfg!$D79,O88),engine.cfg!$D79:$D81),ROWS(engine.cfg!$D79:$D81)-1)))))+(INDEX(engine.cfg!$E79:$F81,MIN(MATCH(MAX(engine.cfg!$D79,O88),engine.cfg!$D79:$D81),ROWS(engine.cfg!$D79:$D81)-1),MIN(MATCH(MAX(engine.cfg!$E78,O4),engine.cfg!$E78:$F78),COLUMNS(engine.cfg!$E78:$F78)-1)+1)+(INDEX(engine.cfg!$E79:$F81,MIN(MATCH(MAX(engine.cfg!$D79,O88),engine.cfg!$D79:$D81),ROWS(engine.cfg!$D79:$D81)-1)+1,MIN(MATCH(MAX(engine.cfg!$E78,O4),engine.cfg!$E78:$F78),COLUMNS(engine.cfg!$E78:$F78)-1)+1)-INDEX(engine.cfg!$E79:$F81,MIN(MATCH(MAX(engine.cfg!$D79,O88),engine.cfg!$D79:$D81),ROWS(engine.cfg!$D79:$D81)-1),MIN(MATCH(MAX(engine.cfg!$E78,O4),engine.cfg!$E78:$F78),COLUMNS(engine.cfg!$E78:$F78)-1)+1))*IF(O88&lt;=INDEX(engine.cfg!$D79:$D81,MIN(MATCH(MAX(engine.cfg!$D79,O88),engine.cfg!$D79:$D81),ROWS(engine.cfg!$D79:$D81)-1)),0,IF(O88&gt;=INDEX(engine.cfg!$D79:$D81,MIN(MATCH(MAX(engine.cfg!$D79,O88),engine.cfg!$D79:$D81),ROWS(engine.cfg!$D79:$D81)-1)+1),1,(O88-INDEX(engine.cfg!$D79:$D81,MIN(MATCH(MAX(engine.cfg!$D79,O88),engine.cfg!$D79:$D81),ROWS(engine.cfg!$D79:$D81)-1)))/(INDEX(engine.cfg!$D79:$D81,MIN(MATCH(MAX(engine.cfg!$D79,O88),engine.cfg!$D79:$D81),ROWS(engine.cfg!$D79:$D81)-1)+1)-INDEX(engine.cfg!$D79:$D81,MIN(MATCH(MAX(engine.cfg!$D79,O88),engine.cfg!$D79:$D81),ROWS(engine.cfg!$D79:$D81)-1)))))-(INDEX(engine.cfg!$E79:$F81,MIN(MATCH(MAX(engine.cfg!$D79,O88),engine.cfg!$D79:$D81),ROWS(engine.cfg!$D79:$D81)-1),MIN(MATCH(MAX(engine.cfg!$E78,O4),engine.cfg!$E78:$F78),COLUMNS(engine.cfg!$E78:$F78)-1))+(INDEX(engine.cfg!$E79:$F81,MIN(MATCH(MAX(engine.cfg!$D79,O88),engine.cfg!$D79:$D81),ROWS(engine.cfg!$D79:$D81)-1)+1,MIN(MATCH(MAX(engine.cfg!$E78,O4),engine.cfg!$E78:$F78),COLUMNS(engine.cfg!$E78:$F78)-1))-INDEX(engine.cfg!$E79:$F81,MIN(MATCH(MAX(engine.cfg!$D79,O88),engine.cfg!$D79:$D81),ROWS(engine.cfg!$D79:$D81)-1),MIN(MATCH(MAX(engine.cfg!$E78,O4),engine.cfg!$E78:$F78),COLUMNS(engine.cfg!$E78:$F78)-1)))*IF(O88&lt;=INDEX(engine.cfg!$D79:$D81,MIN(MATCH(MAX(engine.cfg!$D79,O88),engine.cfg!$D79:$D81),ROWS(engine.cfg!$D79:$D81)-1)),0,IF(O88&gt;=INDEX(engine.cfg!$D79:$D81,MIN(MATCH(MAX(engine.cfg!$D79,O88),engine.cfg!$D79:$D81),ROWS(engine.cfg!$D79:$D81)-1)+1),1,(O88-INDEX(engine.cfg!$D79:$D81,MIN(MATCH(MAX(engine.cfg!$D79,O88),engine.cfg!$D79:$D81),ROWS(engine.cfg!$D79:$D81)-1)))/(INDEX(engine.cfg!$D79:$D81,MIN(MATCH(MAX(engine.cfg!$D79,O88),engine.cfg!$D79:$D81),ROWS(engine.cfg!$D79:$D81)-1)+1)-INDEX(engine.cfg!$D79:$D81,MIN(MATCH(MAX(engine.cfg!$D79,O88),engine.cfg!$D79:$D81),ROWS(engine.cfg!$D79:$D81)-1)))))))*IF(O4&lt;=INDEX(engine.cfg!$E78:$F78,MIN(MATCH(MAX(engine.cfg!$E78,O4),engine.cfg!$E78:$F78),COLUMNS(engine.cfg!$E78:$F78)-1)),0,IF(O4&gt;=INDEX(engine.cfg!$E78:$F78,MIN(MATCH(MAX(engine.cfg!$E78,O4),engine.cfg!$E78:$F78),COLUMNS(engine.cfg!$E78:$F78)-1)+1),1,(O4-INDEX(engine.cfg!$E78:$F78,MIN(MATCH(MAX(engine.cfg!$E78,O4),engine.cfg!$E78:$F78),COLUMNS(engine.cfg!$E78:$F78)-1)))/(INDEX(engine.cfg!$E78:$F78,MIN(MATCH(MAX(engine.cfg!$E78,O4),engine.cfg!$E78:$F78),COLUMNS(engine.cfg!$E78:$F78)-1)+1)-INDEX(engine.cfg!$E78:$F78,MIN(MATCH(MAX(engine.cfg!$E78,O4),engine.cfg!$E78:$F78),COLUMNS(engine.cfg!$E78:$F78)-1))))),"N/A")</f>
        <v>N/A</v>
      </c>
      <c r="P91" s="66" t="str" cm="1">
        <f t="array" ref="P91">IF(AND(P15="OK",engine.cfg!$D76),INDEX(engine.cfg!$E79:$F81,MIN(MATCH(MAX(engine.cfg!$D79,P88),engine.cfg!$D79:$D81),ROWS(engine.cfg!$D79:$D81)-1),MIN(MATCH(MAX(engine.cfg!$E78,P4),engine.cfg!$E78:$F78),COLUMNS(engine.cfg!$E78:$F78)-1))+(INDEX(engine.cfg!$E79:$F81,MIN(MATCH(MAX(engine.cfg!$D79,P88),engine.cfg!$D79:$D81),ROWS(engine.cfg!$D79:$D81)-1)+1,MIN(MATCH(MAX(engine.cfg!$E78,P4),engine.cfg!$E78:$F78),COLUMNS(engine.cfg!$E78:$F78)-1))-INDEX(engine.cfg!$E79:$F81,MIN(MATCH(MAX(engine.cfg!$D79,P88),engine.cfg!$D79:$D81),ROWS(engine.cfg!$D79:$D81)-1),MIN(MATCH(MAX(engine.cfg!$E78,P4),engine.cfg!$E78:$F78),COLUMNS(engine.cfg!$E78:$F78)-1)))*IF(P88&lt;=INDEX(engine.cfg!$D79:$D81,MIN(MATCH(MAX(engine.cfg!$D79,P88),engine.cfg!$D79:$D81),ROWS(engine.cfg!$D79:$D81)-1)),0,IF(P88&gt;=INDEX(engine.cfg!$D79:$D81,MIN(MATCH(MAX(engine.cfg!$D79,P88),engine.cfg!$D79:$D81),ROWS(engine.cfg!$D79:$D81)-1)+1),1,(P88-INDEX(engine.cfg!$D79:$D81,MIN(MATCH(MAX(engine.cfg!$D79,P88),engine.cfg!$D79:$D81),ROWS(engine.cfg!$D79:$D81)-1)))/(INDEX(engine.cfg!$D79:$D81,MIN(MATCH(MAX(engine.cfg!$D79,P88),engine.cfg!$D79:$D81),ROWS(engine.cfg!$D79:$D81)-1)+1)-INDEX(engine.cfg!$D79:$D81,MIN(MATCH(MAX(engine.cfg!$D79,P88),engine.cfg!$D79:$D81),ROWS(engine.cfg!$D79:$D81)-1)))))+(INDEX(engine.cfg!$E79:$F81,MIN(MATCH(MAX(engine.cfg!$D79,P88),engine.cfg!$D79:$D81),ROWS(engine.cfg!$D79:$D81)-1),MIN(MATCH(MAX(engine.cfg!$E78,P4),engine.cfg!$E78:$F78),COLUMNS(engine.cfg!$E78:$F78)-1)+1)+(INDEX(engine.cfg!$E79:$F81,MIN(MATCH(MAX(engine.cfg!$D79,P88),engine.cfg!$D79:$D81),ROWS(engine.cfg!$D79:$D81)-1)+1,MIN(MATCH(MAX(engine.cfg!$E78,P4),engine.cfg!$E78:$F78),COLUMNS(engine.cfg!$E78:$F78)-1)+1)-INDEX(engine.cfg!$E79:$F81,MIN(MATCH(MAX(engine.cfg!$D79,P88),engine.cfg!$D79:$D81),ROWS(engine.cfg!$D79:$D81)-1),MIN(MATCH(MAX(engine.cfg!$E78,P4),engine.cfg!$E78:$F78),COLUMNS(engine.cfg!$E78:$F78)-1)+1))*IF(P88&lt;=INDEX(engine.cfg!$D79:$D81,MIN(MATCH(MAX(engine.cfg!$D79,P88),engine.cfg!$D79:$D81),ROWS(engine.cfg!$D79:$D81)-1)),0,IF(P88&gt;=INDEX(engine.cfg!$D79:$D81,MIN(MATCH(MAX(engine.cfg!$D79,P88),engine.cfg!$D79:$D81),ROWS(engine.cfg!$D79:$D81)-1)+1),1,(P88-INDEX(engine.cfg!$D79:$D81,MIN(MATCH(MAX(engine.cfg!$D79,P88),engine.cfg!$D79:$D81),ROWS(engine.cfg!$D79:$D81)-1)))/(INDEX(engine.cfg!$D79:$D81,MIN(MATCH(MAX(engine.cfg!$D79,P88),engine.cfg!$D79:$D81),ROWS(engine.cfg!$D79:$D81)-1)+1)-INDEX(engine.cfg!$D79:$D81,MIN(MATCH(MAX(engine.cfg!$D79,P88),engine.cfg!$D79:$D81),ROWS(engine.cfg!$D79:$D81)-1)))))-(INDEX(engine.cfg!$E79:$F81,MIN(MATCH(MAX(engine.cfg!$D79,P88),engine.cfg!$D79:$D81),ROWS(engine.cfg!$D79:$D81)-1),MIN(MATCH(MAX(engine.cfg!$E78,P4),engine.cfg!$E78:$F78),COLUMNS(engine.cfg!$E78:$F78)-1))+(INDEX(engine.cfg!$E79:$F81,MIN(MATCH(MAX(engine.cfg!$D79,P88),engine.cfg!$D79:$D81),ROWS(engine.cfg!$D79:$D81)-1)+1,MIN(MATCH(MAX(engine.cfg!$E78,P4),engine.cfg!$E78:$F78),COLUMNS(engine.cfg!$E78:$F78)-1))-INDEX(engine.cfg!$E79:$F81,MIN(MATCH(MAX(engine.cfg!$D79,P88),engine.cfg!$D79:$D81),ROWS(engine.cfg!$D79:$D81)-1),MIN(MATCH(MAX(engine.cfg!$E78,P4),engine.cfg!$E78:$F78),COLUMNS(engine.cfg!$E78:$F78)-1)))*IF(P88&lt;=INDEX(engine.cfg!$D79:$D81,MIN(MATCH(MAX(engine.cfg!$D79,P88),engine.cfg!$D79:$D81),ROWS(engine.cfg!$D79:$D81)-1)),0,IF(P88&gt;=INDEX(engine.cfg!$D79:$D81,MIN(MATCH(MAX(engine.cfg!$D79,P88),engine.cfg!$D79:$D81),ROWS(engine.cfg!$D79:$D81)-1)+1),1,(P88-INDEX(engine.cfg!$D79:$D81,MIN(MATCH(MAX(engine.cfg!$D79,P88),engine.cfg!$D79:$D81),ROWS(engine.cfg!$D79:$D81)-1)))/(INDEX(engine.cfg!$D79:$D81,MIN(MATCH(MAX(engine.cfg!$D79,P88),engine.cfg!$D79:$D81),ROWS(engine.cfg!$D79:$D81)-1)+1)-INDEX(engine.cfg!$D79:$D81,MIN(MATCH(MAX(engine.cfg!$D79,P88),engine.cfg!$D79:$D81),ROWS(engine.cfg!$D79:$D81)-1)))))))*IF(P4&lt;=INDEX(engine.cfg!$E78:$F78,MIN(MATCH(MAX(engine.cfg!$E78,P4),engine.cfg!$E78:$F78),COLUMNS(engine.cfg!$E78:$F78)-1)),0,IF(P4&gt;=INDEX(engine.cfg!$E78:$F78,MIN(MATCH(MAX(engine.cfg!$E78,P4),engine.cfg!$E78:$F78),COLUMNS(engine.cfg!$E78:$F78)-1)+1),1,(P4-INDEX(engine.cfg!$E78:$F78,MIN(MATCH(MAX(engine.cfg!$E78,P4),engine.cfg!$E78:$F78),COLUMNS(engine.cfg!$E78:$F78)-1)))/(INDEX(engine.cfg!$E78:$F78,MIN(MATCH(MAX(engine.cfg!$E78,P4),engine.cfg!$E78:$F78),COLUMNS(engine.cfg!$E78:$F78)-1)+1)-INDEX(engine.cfg!$E78:$F78,MIN(MATCH(MAX(engine.cfg!$E78,P4),engine.cfg!$E78:$F78),COLUMNS(engine.cfg!$E78:$F78)-1))))),"N/A")</f>
        <v>N/A</v>
      </c>
      <c r="Q91" s="66" t="str" cm="1">
        <f t="array" ref="Q91">IF(AND(Q15="OK",engine.cfg!$D76),INDEX(engine.cfg!$E79:$F81,MIN(MATCH(MAX(engine.cfg!$D79,Q88),engine.cfg!$D79:$D81),ROWS(engine.cfg!$D79:$D81)-1),MIN(MATCH(MAX(engine.cfg!$E78,Q4),engine.cfg!$E78:$F78),COLUMNS(engine.cfg!$E78:$F78)-1))+(INDEX(engine.cfg!$E79:$F81,MIN(MATCH(MAX(engine.cfg!$D79,Q88),engine.cfg!$D79:$D81),ROWS(engine.cfg!$D79:$D81)-1)+1,MIN(MATCH(MAX(engine.cfg!$E78,Q4),engine.cfg!$E78:$F78),COLUMNS(engine.cfg!$E78:$F78)-1))-INDEX(engine.cfg!$E79:$F81,MIN(MATCH(MAX(engine.cfg!$D79,Q88),engine.cfg!$D79:$D81),ROWS(engine.cfg!$D79:$D81)-1),MIN(MATCH(MAX(engine.cfg!$E78,Q4),engine.cfg!$E78:$F78),COLUMNS(engine.cfg!$E78:$F78)-1)))*IF(Q88&lt;=INDEX(engine.cfg!$D79:$D81,MIN(MATCH(MAX(engine.cfg!$D79,Q88),engine.cfg!$D79:$D81),ROWS(engine.cfg!$D79:$D81)-1)),0,IF(Q88&gt;=INDEX(engine.cfg!$D79:$D81,MIN(MATCH(MAX(engine.cfg!$D79,Q88),engine.cfg!$D79:$D81),ROWS(engine.cfg!$D79:$D81)-1)+1),1,(Q88-INDEX(engine.cfg!$D79:$D81,MIN(MATCH(MAX(engine.cfg!$D79,Q88),engine.cfg!$D79:$D81),ROWS(engine.cfg!$D79:$D81)-1)))/(INDEX(engine.cfg!$D79:$D81,MIN(MATCH(MAX(engine.cfg!$D79,Q88),engine.cfg!$D79:$D81),ROWS(engine.cfg!$D79:$D81)-1)+1)-INDEX(engine.cfg!$D79:$D81,MIN(MATCH(MAX(engine.cfg!$D79,Q88),engine.cfg!$D79:$D81),ROWS(engine.cfg!$D79:$D81)-1)))))+(INDEX(engine.cfg!$E79:$F81,MIN(MATCH(MAX(engine.cfg!$D79,Q88),engine.cfg!$D79:$D81),ROWS(engine.cfg!$D79:$D81)-1),MIN(MATCH(MAX(engine.cfg!$E78,Q4),engine.cfg!$E78:$F78),COLUMNS(engine.cfg!$E78:$F78)-1)+1)+(INDEX(engine.cfg!$E79:$F81,MIN(MATCH(MAX(engine.cfg!$D79,Q88),engine.cfg!$D79:$D81),ROWS(engine.cfg!$D79:$D81)-1)+1,MIN(MATCH(MAX(engine.cfg!$E78,Q4),engine.cfg!$E78:$F78),COLUMNS(engine.cfg!$E78:$F78)-1)+1)-INDEX(engine.cfg!$E79:$F81,MIN(MATCH(MAX(engine.cfg!$D79,Q88),engine.cfg!$D79:$D81),ROWS(engine.cfg!$D79:$D81)-1),MIN(MATCH(MAX(engine.cfg!$E78,Q4),engine.cfg!$E78:$F78),COLUMNS(engine.cfg!$E78:$F78)-1)+1))*IF(Q88&lt;=INDEX(engine.cfg!$D79:$D81,MIN(MATCH(MAX(engine.cfg!$D79,Q88),engine.cfg!$D79:$D81),ROWS(engine.cfg!$D79:$D81)-1)),0,IF(Q88&gt;=INDEX(engine.cfg!$D79:$D81,MIN(MATCH(MAX(engine.cfg!$D79,Q88),engine.cfg!$D79:$D81),ROWS(engine.cfg!$D79:$D81)-1)+1),1,(Q88-INDEX(engine.cfg!$D79:$D81,MIN(MATCH(MAX(engine.cfg!$D79,Q88),engine.cfg!$D79:$D81),ROWS(engine.cfg!$D79:$D81)-1)))/(INDEX(engine.cfg!$D79:$D81,MIN(MATCH(MAX(engine.cfg!$D79,Q88),engine.cfg!$D79:$D81),ROWS(engine.cfg!$D79:$D81)-1)+1)-INDEX(engine.cfg!$D79:$D81,MIN(MATCH(MAX(engine.cfg!$D79,Q88),engine.cfg!$D79:$D81),ROWS(engine.cfg!$D79:$D81)-1)))))-(INDEX(engine.cfg!$E79:$F81,MIN(MATCH(MAX(engine.cfg!$D79,Q88),engine.cfg!$D79:$D81),ROWS(engine.cfg!$D79:$D81)-1),MIN(MATCH(MAX(engine.cfg!$E78,Q4),engine.cfg!$E78:$F78),COLUMNS(engine.cfg!$E78:$F78)-1))+(INDEX(engine.cfg!$E79:$F81,MIN(MATCH(MAX(engine.cfg!$D79,Q88),engine.cfg!$D79:$D81),ROWS(engine.cfg!$D79:$D81)-1)+1,MIN(MATCH(MAX(engine.cfg!$E78,Q4),engine.cfg!$E78:$F78),COLUMNS(engine.cfg!$E78:$F78)-1))-INDEX(engine.cfg!$E79:$F81,MIN(MATCH(MAX(engine.cfg!$D79,Q88),engine.cfg!$D79:$D81),ROWS(engine.cfg!$D79:$D81)-1),MIN(MATCH(MAX(engine.cfg!$E78,Q4),engine.cfg!$E78:$F78),COLUMNS(engine.cfg!$E78:$F78)-1)))*IF(Q88&lt;=INDEX(engine.cfg!$D79:$D81,MIN(MATCH(MAX(engine.cfg!$D79,Q88),engine.cfg!$D79:$D81),ROWS(engine.cfg!$D79:$D81)-1)),0,IF(Q88&gt;=INDEX(engine.cfg!$D79:$D81,MIN(MATCH(MAX(engine.cfg!$D79,Q88),engine.cfg!$D79:$D81),ROWS(engine.cfg!$D79:$D81)-1)+1),1,(Q88-INDEX(engine.cfg!$D79:$D81,MIN(MATCH(MAX(engine.cfg!$D79,Q88),engine.cfg!$D79:$D81),ROWS(engine.cfg!$D79:$D81)-1)))/(INDEX(engine.cfg!$D79:$D81,MIN(MATCH(MAX(engine.cfg!$D79,Q88),engine.cfg!$D79:$D81),ROWS(engine.cfg!$D79:$D81)-1)+1)-INDEX(engine.cfg!$D79:$D81,MIN(MATCH(MAX(engine.cfg!$D79,Q88),engine.cfg!$D79:$D81),ROWS(engine.cfg!$D79:$D81)-1)))))))*IF(Q4&lt;=INDEX(engine.cfg!$E78:$F78,MIN(MATCH(MAX(engine.cfg!$E78,Q4),engine.cfg!$E78:$F78),COLUMNS(engine.cfg!$E78:$F78)-1)),0,IF(Q4&gt;=INDEX(engine.cfg!$E78:$F78,MIN(MATCH(MAX(engine.cfg!$E78,Q4),engine.cfg!$E78:$F78),COLUMNS(engine.cfg!$E78:$F78)-1)+1),1,(Q4-INDEX(engine.cfg!$E78:$F78,MIN(MATCH(MAX(engine.cfg!$E78,Q4),engine.cfg!$E78:$F78),COLUMNS(engine.cfg!$E78:$F78)-1)))/(INDEX(engine.cfg!$E78:$F78,MIN(MATCH(MAX(engine.cfg!$E78,Q4),engine.cfg!$E78:$F78),COLUMNS(engine.cfg!$E78:$F78)-1)+1)-INDEX(engine.cfg!$E78:$F78,MIN(MATCH(MAX(engine.cfg!$E78,Q4),engine.cfg!$E78:$F78),COLUMNS(engine.cfg!$E78:$F78)-1))))),"N/A")</f>
        <v>N/A</v>
      </c>
      <c r="R91" s="66" t="str" cm="1">
        <f t="array" ref="R91">IF(AND(R15="OK",engine.cfg!$D76),INDEX(engine.cfg!$E79:$F81,MIN(MATCH(MAX(engine.cfg!$D79,R88),engine.cfg!$D79:$D81),ROWS(engine.cfg!$D79:$D81)-1),MIN(MATCH(MAX(engine.cfg!$E78,R4),engine.cfg!$E78:$F78),COLUMNS(engine.cfg!$E78:$F78)-1))+(INDEX(engine.cfg!$E79:$F81,MIN(MATCH(MAX(engine.cfg!$D79,R88),engine.cfg!$D79:$D81),ROWS(engine.cfg!$D79:$D81)-1)+1,MIN(MATCH(MAX(engine.cfg!$E78,R4),engine.cfg!$E78:$F78),COLUMNS(engine.cfg!$E78:$F78)-1))-INDEX(engine.cfg!$E79:$F81,MIN(MATCH(MAX(engine.cfg!$D79,R88),engine.cfg!$D79:$D81),ROWS(engine.cfg!$D79:$D81)-1),MIN(MATCH(MAX(engine.cfg!$E78,R4),engine.cfg!$E78:$F78),COLUMNS(engine.cfg!$E78:$F78)-1)))*IF(R88&lt;=INDEX(engine.cfg!$D79:$D81,MIN(MATCH(MAX(engine.cfg!$D79,R88),engine.cfg!$D79:$D81),ROWS(engine.cfg!$D79:$D81)-1)),0,IF(R88&gt;=INDEX(engine.cfg!$D79:$D81,MIN(MATCH(MAX(engine.cfg!$D79,R88),engine.cfg!$D79:$D81),ROWS(engine.cfg!$D79:$D81)-1)+1),1,(R88-INDEX(engine.cfg!$D79:$D81,MIN(MATCH(MAX(engine.cfg!$D79,R88),engine.cfg!$D79:$D81),ROWS(engine.cfg!$D79:$D81)-1)))/(INDEX(engine.cfg!$D79:$D81,MIN(MATCH(MAX(engine.cfg!$D79,R88),engine.cfg!$D79:$D81),ROWS(engine.cfg!$D79:$D81)-1)+1)-INDEX(engine.cfg!$D79:$D81,MIN(MATCH(MAX(engine.cfg!$D79,R88),engine.cfg!$D79:$D81),ROWS(engine.cfg!$D79:$D81)-1)))))+(INDEX(engine.cfg!$E79:$F81,MIN(MATCH(MAX(engine.cfg!$D79,R88),engine.cfg!$D79:$D81),ROWS(engine.cfg!$D79:$D81)-1),MIN(MATCH(MAX(engine.cfg!$E78,R4),engine.cfg!$E78:$F78),COLUMNS(engine.cfg!$E78:$F78)-1)+1)+(INDEX(engine.cfg!$E79:$F81,MIN(MATCH(MAX(engine.cfg!$D79,R88),engine.cfg!$D79:$D81),ROWS(engine.cfg!$D79:$D81)-1)+1,MIN(MATCH(MAX(engine.cfg!$E78,R4),engine.cfg!$E78:$F78),COLUMNS(engine.cfg!$E78:$F78)-1)+1)-INDEX(engine.cfg!$E79:$F81,MIN(MATCH(MAX(engine.cfg!$D79,R88),engine.cfg!$D79:$D81),ROWS(engine.cfg!$D79:$D81)-1),MIN(MATCH(MAX(engine.cfg!$E78,R4),engine.cfg!$E78:$F78),COLUMNS(engine.cfg!$E78:$F78)-1)+1))*IF(R88&lt;=INDEX(engine.cfg!$D79:$D81,MIN(MATCH(MAX(engine.cfg!$D79,R88),engine.cfg!$D79:$D81),ROWS(engine.cfg!$D79:$D81)-1)),0,IF(R88&gt;=INDEX(engine.cfg!$D79:$D81,MIN(MATCH(MAX(engine.cfg!$D79,R88),engine.cfg!$D79:$D81),ROWS(engine.cfg!$D79:$D81)-1)+1),1,(R88-INDEX(engine.cfg!$D79:$D81,MIN(MATCH(MAX(engine.cfg!$D79,R88),engine.cfg!$D79:$D81),ROWS(engine.cfg!$D79:$D81)-1)))/(INDEX(engine.cfg!$D79:$D81,MIN(MATCH(MAX(engine.cfg!$D79,R88),engine.cfg!$D79:$D81),ROWS(engine.cfg!$D79:$D81)-1)+1)-INDEX(engine.cfg!$D79:$D81,MIN(MATCH(MAX(engine.cfg!$D79,R88),engine.cfg!$D79:$D81),ROWS(engine.cfg!$D79:$D81)-1)))))-(INDEX(engine.cfg!$E79:$F81,MIN(MATCH(MAX(engine.cfg!$D79,R88),engine.cfg!$D79:$D81),ROWS(engine.cfg!$D79:$D81)-1),MIN(MATCH(MAX(engine.cfg!$E78,R4),engine.cfg!$E78:$F78),COLUMNS(engine.cfg!$E78:$F78)-1))+(INDEX(engine.cfg!$E79:$F81,MIN(MATCH(MAX(engine.cfg!$D79,R88),engine.cfg!$D79:$D81),ROWS(engine.cfg!$D79:$D81)-1)+1,MIN(MATCH(MAX(engine.cfg!$E78,R4),engine.cfg!$E78:$F78),COLUMNS(engine.cfg!$E78:$F78)-1))-INDEX(engine.cfg!$E79:$F81,MIN(MATCH(MAX(engine.cfg!$D79,R88),engine.cfg!$D79:$D81),ROWS(engine.cfg!$D79:$D81)-1),MIN(MATCH(MAX(engine.cfg!$E78,R4),engine.cfg!$E78:$F78),COLUMNS(engine.cfg!$E78:$F78)-1)))*IF(R88&lt;=INDEX(engine.cfg!$D79:$D81,MIN(MATCH(MAX(engine.cfg!$D79,R88),engine.cfg!$D79:$D81),ROWS(engine.cfg!$D79:$D81)-1)),0,IF(R88&gt;=INDEX(engine.cfg!$D79:$D81,MIN(MATCH(MAX(engine.cfg!$D79,R88),engine.cfg!$D79:$D81),ROWS(engine.cfg!$D79:$D81)-1)+1),1,(R88-INDEX(engine.cfg!$D79:$D81,MIN(MATCH(MAX(engine.cfg!$D79,R88),engine.cfg!$D79:$D81),ROWS(engine.cfg!$D79:$D81)-1)))/(INDEX(engine.cfg!$D79:$D81,MIN(MATCH(MAX(engine.cfg!$D79,R88),engine.cfg!$D79:$D81),ROWS(engine.cfg!$D79:$D81)-1)+1)-INDEX(engine.cfg!$D79:$D81,MIN(MATCH(MAX(engine.cfg!$D79,R88),engine.cfg!$D79:$D81),ROWS(engine.cfg!$D79:$D81)-1)))))))*IF(R4&lt;=INDEX(engine.cfg!$E78:$F78,MIN(MATCH(MAX(engine.cfg!$E78,R4),engine.cfg!$E78:$F78),COLUMNS(engine.cfg!$E78:$F78)-1)),0,IF(R4&gt;=INDEX(engine.cfg!$E78:$F78,MIN(MATCH(MAX(engine.cfg!$E78,R4),engine.cfg!$E78:$F78),COLUMNS(engine.cfg!$E78:$F78)-1)+1),1,(R4-INDEX(engine.cfg!$E78:$F78,MIN(MATCH(MAX(engine.cfg!$E78,R4),engine.cfg!$E78:$F78),COLUMNS(engine.cfg!$E78:$F78)-1)))/(INDEX(engine.cfg!$E78:$F78,MIN(MATCH(MAX(engine.cfg!$E78,R4),engine.cfg!$E78:$F78),COLUMNS(engine.cfg!$E78:$F78)-1)+1)-INDEX(engine.cfg!$E78:$F78,MIN(MATCH(MAX(engine.cfg!$E78,R4),engine.cfg!$E78:$F78),COLUMNS(engine.cfg!$E78:$F78)-1))))),"N/A")</f>
        <v>N/A</v>
      </c>
      <c r="S91" s="66" t="str" cm="1">
        <f t="array" ref="S91">IF(AND(S15="OK",engine.cfg!$D76),INDEX(engine.cfg!$E79:$F81,MIN(MATCH(MAX(engine.cfg!$D79,S88),engine.cfg!$D79:$D81),ROWS(engine.cfg!$D79:$D81)-1),MIN(MATCH(MAX(engine.cfg!$E78,S4),engine.cfg!$E78:$F78),COLUMNS(engine.cfg!$E78:$F78)-1))+(INDEX(engine.cfg!$E79:$F81,MIN(MATCH(MAX(engine.cfg!$D79,S88),engine.cfg!$D79:$D81),ROWS(engine.cfg!$D79:$D81)-1)+1,MIN(MATCH(MAX(engine.cfg!$E78,S4),engine.cfg!$E78:$F78),COLUMNS(engine.cfg!$E78:$F78)-1))-INDEX(engine.cfg!$E79:$F81,MIN(MATCH(MAX(engine.cfg!$D79,S88),engine.cfg!$D79:$D81),ROWS(engine.cfg!$D79:$D81)-1),MIN(MATCH(MAX(engine.cfg!$E78,S4),engine.cfg!$E78:$F78),COLUMNS(engine.cfg!$E78:$F78)-1)))*IF(S88&lt;=INDEX(engine.cfg!$D79:$D81,MIN(MATCH(MAX(engine.cfg!$D79,S88),engine.cfg!$D79:$D81),ROWS(engine.cfg!$D79:$D81)-1)),0,IF(S88&gt;=INDEX(engine.cfg!$D79:$D81,MIN(MATCH(MAX(engine.cfg!$D79,S88),engine.cfg!$D79:$D81),ROWS(engine.cfg!$D79:$D81)-1)+1),1,(S88-INDEX(engine.cfg!$D79:$D81,MIN(MATCH(MAX(engine.cfg!$D79,S88),engine.cfg!$D79:$D81),ROWS(engine.cfg!$D79:$D81)-1)))/(INDEX(engine.cfg!$D79:$D81,MIN(MATCH(MAX(engine.cfg!$D79,S88),engine.cfg!$D79:$D81),ROWS(engine.cfg!$D79:$D81)-1)+1)-INDEX(engine.cfg!$D79:$D81,MIN(MATCH(MAX(engine.cfg!$D79,S88),engine.cfg!$D79:$D81),ROWS(engine.cfg!$D79:$D81)-1)))))+(INDEX(engine.cfg!$E79:$F81,MIN(MATCH(MAX(engine.cfg!$D79,S88),engine.cfg!$D79:$D81),ROWS(engine.cfg!$D79:$D81)-1),MIN(MATCH(MAX(engine.cfg!$E78,S4),engine.cfg!$E78:$F78),COLUMNS(engine.cfg!$E78:$F78)-1)+1)+(INDEX(engine.cfg!$E79:$F81,MIN(MATCH(MAX(engine.cfg!$D79,S88),engine.cfg!$D79:$D81),ROWS(engine.cfg!$D79:$D81)-1)+1,MIN(MATCH(MAX(engine.cfg!$E78,S4),engine.cfg!$E78:$F78),COLUMNS(engine.cfg!$E78:$F78)-1)+1)-INDEX(engine.cfg!$E79:$F81,MIN(MATCH(MAX(engine.cfg!$D79,S88),engine.cfg!$D79:$D81),ROWS(engine.cfg!$D79:$D81)-1),MIN(MATCH(MAX(engine.cfg!$E78,S4),engine.cfg!$E78:$F78),COLUMNS(engine.cfg!$E78:$F78)-1)+1))*IF(S88&lt;=INDEX(engine.cfg!$D79:$D81,MIN(MATCH(MAX(engine.cfg!$D79,S88),engine.cfg!$D79:$D81),ROWS(engine.cfg!$D79:$D81)-1)),0,IF(S88&gt;=INDEX(engine.cfg!$D79:$D81,MIN(MATCH(MAX(engine.cfg!$D79,S88),engine.cfg!$D79:$D81),ROWS(engine.cfg!$D79:$D81)-1)+1),1,(S88-INDEX(engine.cfg!$D79:$D81,MIN(MATCH(MAX(engine.cfg!$D79,S88),engine.cfg!$D79:$D81),ROWS(engine.cfg!$D79:$D81)-1)))/(INDEX(engine.cfg!$D79:$D81,MIN(MATCH(MAX(engine.cfg!$D79,S88),engine.cfg!$D79:$D81),ROWS(engine.cfg!$D79:$D81)-1)+1)-INDEX(engine.cfg!$D79:$D81,MIN(MATCH(MAX(engine.cfg!$D79,S88),engine.cfg!$D79:$D81),ROWS(engine.cfg!$D79:$D81)-1)))))-(INDEX(engine.cfg!$E79:$F81,MIN(MATCH(MAX(engine.cfg!$D79,S88),engine.cfg!$D79:$D81),ROWS(engine.cfg!$D79:$D81)-1),MIN(MATCH(MAX(engine.cfg!$E78,S4),engine.cfg!$E78:$F78),COLUMNS(engine.cfg!$E78:$F78)-1))+(INDEX(engine.cfg!$E79:$F81,MIN(MATCH(MAX(engine.cfg!$D79,S88),engine.cfg!$D79:$D81),ROWS(engine.cfg!$D79:$D81)-1)+1,MIN(MATCH(MAX(engine.cfg!$E78,S4),engine.cfg!$E78:$F78),COLUMNS(engine.cfg!$E78:$F78)-1))-INDEX(engine.cfg!$E79:$F81,MIN(MATCH(MAX(engine.cfg!$D79,S88),engine.cfg!$D79:$D81),ROWS(engine.cfg!$D79:$D81)-1),MIN(MATCH(MAX(engine.cfg!$E78,S4),engine.cfg!$E78:$F78),COLUMNS(engine.cfg!$E78:$F78)-1)))*IF(S88&lt;=INDEX(engine.cfg!$D79:$D81,MIN(MATCH(MAX(engine.cfg!$D79,S88),engine.cfg!$D79:$D81),ROWS(engine.cfg!$D79:$D81)-1)),0,IF(S88&gt;=INDEX(engine.cfg!$D79:$D81,MIN(MATCH(MAX(engine.cfg!$D79,S88),engine.cfg!$D79:$D81),ROWS(engine.cfg!$D79:$D81)-1)+1),1,(S88-INDEX(engine.cfg!$D79:$D81,MIN(MATCH(MAX(engine.cfg!$D79,S88),engine.cfg!$D79:$D81),ROWS(engine.cfg!$D79:$D81)-1)))/(INDEX(engine.cfg!$D79:$D81,MIN(MATCH(MAX(engine.cfg!$D79,S88),engine.cfg!$D79:$D81),ROWS(engine.cfg!$D79:$D81)-1)+1)-INDEX(engine.cfg!$D79:$D81,MIN(MATCH(MAX(engine.cfg!$D79,S88),engine.cfg!$D79:$D81),ROWS(engine.cfg!$D79:$D81)-1)))))))*IF(S4&lt;=INDEX(engine.cfg!$E78:$F78,MIN(MATCH(MAX(engine.cfg!$E78,S4),engine.cfg!$E78:$F78),COLUMNS(engine.cfg!$E78:$F78)-1)),0,IF(S4&gt;=INDEX(engine.cfg!$E78:$F78,MIN(MATCH(MAX(engine.cfg!$E78,S4),engine.cfg!$E78:$F78),COLUMNS(engine.cfg!$E78:$F78)-1)+1),1,(S4-INDEX(engine.cfg!$E78:$F78,MIN(MATCH(MAX(engine.cfg!$E78,S4),engine.cfg!$E78:$F78),COLUMNS(engine.cfg!$E78:$F78)-1)))/(INDEX(engine.cfg!$E78:$F78,MIN(MATCH(MAX(engine.cfg!$E78,S4),engine.cfg!$E78:$F78),COLUMNS(engine.cfg!$E78:$F78)-1)+1)-INDEX(engine.cfg!$E78:$F78,MIN(MATCH(MAX(engine.cfg!$E78,S4),engine.cfg!$E78:$F78),COLUMNS(engine.cfg!$E78:$F78)-1))))),"N/A")</f>
        <v>N/A</v>
      </c>
      <c r="T91" s="66" t="str" cm="1">
        <f t="array" ref="T91">IF(AND(T15="OK",engine.cfg!$D76),INDEX(engine.cfg!$E79:$F81,MIN(MATCH(MAX(engine.cfg!$D79,T88),engine.cfg!$D79:$D81),ROWS(engine.cfg!$D79:$D81)-1),MIN(MATCH(MAX(engine.cfg!$E78,T4),engine.cfg!$E78:$F78),COLUMNS(engine.cfg!$E78:$F78)-1))+(INDEX(engine.cfg!$E79:$F81,MIN(MATCH(MAX(engine.cfg!$D79,T88),engine.cfg!$D79:$D81),ROWS(engine.cfg!$D79:$D81)-1)+1,MIN(MATCH(MAX(engine.cfg!$E78,T4),engine.cfg!$E78:$F78),COLUMNS(engine.cfg!$E78:$F78)-1))-INDEX(engine.cfg!$E79:$F81,MIN(MATCH(MAX(engine.cfg!$D79,T88),engine.cfg!$D79:$D81),ROWS(engine.cfg!$D79:$D81)-1),MIN(MATCH(MAX(engine.cfg!$E78,T4),engine.cfg!$E78:$F78),COLUMNS(engine.cfg!$E78:$F78)-1)))*IF(T88&lt;=INDEX(engine.cfg!$D79:$D81,MIN(MATCH(MAX(engine.cfg!$D79,T88),engine.cfg!$D79:$D81),ROWS(engine.cfg!$D79:$D81)-1)),0,IF(T88&gt;=INDEX(engine.cfg!$D79:$D81,MIN(MATCH(MAX(engine.cfg!$D79,T88),engine.cfg!$D79:$D81),ROWS(engine.cfg!$D79:$D81)-1)+1),1,(T88-INDEX(engine.cfg!$D79:$D81,MIN(MATCH(MAX(engine.cfg!$D79,T88),engine.cfg!$D79:$D81),ROWS(engine.cfg!$D79:$D81)-1)))/(INDEX(engine.cfg!$D79:$D81,MIN(MATCH(MAX(engine.cfg!$D79,T88),engine.cfg!$D79:$D81),ROWS(engine.cfg!$D79:$D81)-1)+1)-INDEX(engine.cfg!$D79:$D81,MIN(MATCH(MAX(engine.cfg!$D79,T88),engine.cfg!$D79:$D81),ROWS(engine.cfg!$D79:$D81)-1)))))+(INDEX(engine.cfg!$E79:$F81,MIN(MATCH(MAX(engine.cfg!$D79,T88),engine.cfg!$D79:$D81),ROWS(engine.cfg!$D79:$D81)-1),MIN(MATCH(MAX(engine.cfg!$E78,T4),engine.cfg!$E78:$F78),COLUMNS(engine.cfg!$E78:$F78)-1)+1)+(INDEX(engine.cfg!$E79:$F81,MIN(MATCH(MAX(engine.cfg!$D79,T88),engine.cfg!$D79:$D81),ROWS(engine.cfg!$D79:$D81)-1)+1,MIN(MATCH(MAX(engine.cfg!$E78,T4),engine.cfg!$E78:$F78),COLUMNS(engine.cfg!$E78:$F78)-1)+1)-INDEX(engine.cfg!$E79:$F81,MIN(MATCH(MAX(engine.cfg!$D79,T88),engine.cfg!$D79:$D81),ROWS(engine.cfg!$D79:$D81)-1),MIN(MATCH(MAX(engine.cfg!$E78,T4),engine.cfg!$E78:$F78),COLUMNS(engine.cfg!$E78:$F78)-1)+1))*IF(T88&lt;=INDEX(engine.cfg!$D79:$D81,MIN(MATCH(MAX(engine.cfg!$D79,T88),engine.cfg!$D79:$D81),ROWS(engine.cfg!$D79:$D81)-1)),0,IF(T88&gt;=INDEX(engine.cfg!$D79:$D81,MIN(MATCH(MAX(engine.cfg!$D79,T88),engine.cfg!$D79:$D81),ROWS(engine.cfg!$D79:$D81)-1)+1),1,(T88-INDEX(engine.cfg!$D79:$D81,MIN(MATCH(MAX(engine.cfg!$D79,T88),engine.cfg!$D79:$D81),ROWS(engine.cfg!$D79:$D81)-1)))/(INDEX(engine.cfg!$D79:$D81,MIN(MATCH(MAX(engine.cfg!$D79,T88),engine.cfg!$D79:$D81),ROWS(engine.cfg!$D79:$D81)-1)+1)-INDEX(engine.cfg!$D79:$D81,MIN(MATCH(MAX(engine.cfg!$D79,T88),engine.cfg!$D79:$D81),ROWS(engine.cfg!$D79:$D81)-1)))))-(INDEX(engine.cfg!$E79:$F81,MIN(MATCH(MAX(engine.cfg!$D79,T88),engine.cfg!$D79:$D81),ROWS(engine.cfg!$D79:$D81)-1),MIN(MATCH(MAX(engine.cfg!$E78,T4),engine.cfg!$E78:$F78),COLUMNS(engine.cfg!$E78:$F78)-1))+(INDEX(engine.cfg!$E79:$F81,MIN(MATCH(MAX(engine.cfg!$D79,T88),engine.cfg!$D79:$D81),ROWS(engine.cfg!$D79:$D81)-1)+1,MIN(MATCH(MAX(engine.cfg!$E78,T4),engine.cfg!$E78:$F78),COLUMNS(engine.cfg!$E78:$F78)-1))-INDEX(engine.cfg!$E79:$F81,MIN(MATCH(MAX(engine.cfg!$D79,T88),engine.cfg!$D79:$D81),ROWS(engine.cfg!$D79:$D81)-1),MIN(MATCH(MAX(engine.cfg!$E78,T4),engine.cfg!$E78:$F78),COLUMNS(engine.cfg!$E78:$F78)-1)))*IF(T88&lt;=INDEX(engine.cfg!$D79:$D81,MIN(MATCH(MAX(engine.cfg!$D79,T88),engine.cfg!$D79:$D81),ROWS(engine.cfg!$D79:$D81)-1)),0,IF(T88&gt;=INDEX(engine.cfg!$D79:$D81,MIN(MATCH(MAX(engine.cfg!$D79,T88),engine.cfg!$D79:$D81),ROWS(engine.cfg!$D79:$D81)-1)+1),1,(T88-INDEX(engine.cfg!$D79:$D81,MIN(MATCH(MAX(engine.cfg!$D79,T88),engine.cfg!$D79:$D81),ROWS(engine.cfg!$D79:$D81)-1)))/(INDEX(engine.cfg!$D79:$D81,MIN(MATCH(MAX(engine.cfg!$D79,T88),engine.cfg!$D79:$D81),ROWS(engine.cfg!$D79:$D81)-1)+1)-INDEX(engine.cfg!$D79:$D81,MIN(MATCH(MAX(engine.cfg!$D79,T88),engine.cfg!$D79:$D81),ROWS(engine.cfg!$D79:$D81)-1)))))))*IF(T4&lt;=INDEX(engine.cfg!$E78:$F78,MIN(MATCH(MAX(engine.cfg!$E78,T4),engine.cfg!$E78:$F78),COLUMNS(engine.cfg!$E78:$F78)-1)),0,IF(T4&gt;=INDEX(engine.cfg!$E78:$F78,MIN(MATCH(MAX(engine.cfg!$E78,T4),engine.cfg!$E78:$F78),COLUMNS(engine.cfg!$E78:$F78)-1)+1),1,(T4-INDEX(engine.cfg!$E78:$F78,MIN(MATCH(MAX(engine.cfg!$E78,T4),engine.cfg!$E78:$F78),COLUMNS(engine.cfg!$E78:$F78)-1)))/(INDEX(engine.cfg!$E78:$F78,MIN(MATCH(MAX(engine.cfg!$E78,T4),engine.cfg!$E78:$F78),COLUMNS(engine.cfg!$E78:$F78)-1)+1)-INDEX(engine.cfg!$E78:$F78,MIN(MATCH(MAX(engine.cfg!$E78,T4),engine.cfg!$E78:$F78),COLUMNS(engine.cfg!$E78:$F78)-1))))),"N/A")</f>
        <v>N/A</v>
      </c>
      <c r="U91" s="66" t="str" cm="1">
        <f t="array" ref="U91">IF(AND(U15="OK",engine.cfg!$D76),INDEX(engine.cfg!$E79:$F81,MIN(MATCH(MAX(engine.cfg!$D79,U88),engine.cfg!$D79:$D81),ROWS(engine.cfg!$D79:$D81)-1),MIN(MATCH(MAX(engine.cfg!$E78,U4),engine.cfg!$E78:$F78),COLUMNS(engine.cfg!$E78:$F78)-1))+(INDEX(engine.cfg!$E79:$F81,MIN(MATCH(MAX(engine.cfg!$D79,U88),engine.cfg!$D79:$D81),ROWS(engine.cfg!$D79:$D81)-1)+1,MIN(MATCH(MAX(engine.cfg!$E78,U4),engine.cfg!$E78:$F78),COLUMNS(engine.cfg!$E78:$F78)-1))-INDEX(engine.cfg!$E79:$F81,MIN(MATCH(MAX(engine.cfg!$D79,U88),engine.cfg!$D79:$D81),ROWS(engine.cfg!$D79:$D81)-1),MIN(MATCH(MAX(engine.cfg!$E78,U4),engine.cfg!$E78:$F78),COLUMNS(engine.cfg!$E78:$F78)-1)))*IF(U88&lt;=INDEX(engine.cfg!$D79:$D81,MIN(MATCH(MAX(engine.cfg!$D79,U88),engine.cfg!$D79:$D81),ROWS(engine.cfg!$D79:$D81)-1)),0,IF(U88&gt;=INDEX(engine.cfg!$D79:$D81,MIN(MATCH(MAX(engine.cfg!$D79,U88),engine.cfg!$D79:$D81),ROWS(engine.cfg!$D79:$D81)-1)+1),1,(U88-INDEX(engine.cfg!$D79:$D81,MIN(MATCH(MAX(engine.cfg!$D79,U88),engine.cfg!$D79:$D81),ROWS(engine.cfg!$D79:$D81)-1)))/(INDEX(engine.cfg!$D79:$D81,MIN(MATCH(MAX(engine.cfg!$D79,U88),engine.cfg!$D79:$D81),ROWS(engine.cfg!$D79:$D81)-1)+1)-INDEX(engine.cfg!$D79:$D81,MIN(MATCH(MAX(engine.cfg!$D79,U88),engine.cfg!$D79:$D81),ROWS(engine.cfg!$D79:$D81)-1)))))+(INDEX(engine.cfg!$E79:$F81,MIN(MATCH(MAX(engine.cfg!$D79,U88),engine.cfg!$D79:$D81),ROWS(engine.cfg!$D79:$D81)-1),MIN(MATCH(MAX(engine.cfg!$E78,U4),engine.cfg!$E78:$F78),COLUMNS(engine.cfg!$E78:$F78)-1)+1)+(INDEX(engine.cfg!$E79:$F81,MIN(MATCH(MAX(engine.cfg!$D79,U88),engine.cfg!$D79:$D81),ROWS(engine.cfg!$D79:$D81)-1)+1,MIN(MATCH(MAX(engine.cfg!$E78,U4),engine.cfg!$E78:$F78),COLUMNS(engine.cfg!$E78:$F78)-1)+1)-INDEX(engine.cfg!$E79:$F81,MIN(MATCH(MAX(engine.cfg!$D79,U88),engine.cfg!$D79:$D81),ROWS(engine.cfg!$D79:$D81)-1),MIN(MATCH(MAX(engine.cfg!$E78,U4),engine.cfg!$E78:$F78),COLUMNS(engine.cfg!$E78:$F78)-1)+1))*IF(U88&lt;=INDEX(engine.cfg!$D79:$D81,MIN(MATCH(MAX(engine.cfg!$D79,U88),engine.cfg!$D79:$D81),ROWS(engine.cfg!$D79:$D81)-1)),0,IF(U88&gt;=INDEX(engine.cfg!$D79:$D81,MIN(MATCH(MAX(engine.cfg!$D79,U88),engine.cfg!$D79:$D81),ROWS(engine.cfg!$D79:$D81)-1)+1),1,(U88-INDEX(engine.cfg!$D79:$D81,MIN(MATCH(MAX(engine.cfg!$D79,U88),engine.cfg!$D79:$D81),ROWS(engine.cfg!$D79:$D81)-1)))/(INDEX(engine.cfg!$D79:$D81,MIN(MATCH(MAX(engine.cfg!$D79,U88),engine.cfg!$D79:$D81),ROWS(engine.cfg!$D79:$D81)-1)+1)-INDEX(engine.cfg!$D79:$D81,MIN(MATCH(MAX(engine.cfg!$D79,U88),engine.cfg!$D79:$D81),ROWS(engine.cfg!$D79:$D81)-1)))))-(INDEX(engine.cfg!$E79:$F81,MIN(MATCH(MAX(engine.cfg!$D79,U88),engine.cfg!$D79:$D81),ROWS(engine.cfg!$D79:$D81)-1),MIN(MATCH(MAX(engine.cfg!$E78,U4),engine.cfg!$E78:$F78),COLUMNS(engine.cfg!$E78:$F78)-1))+(INDEX(engine.cfg!$E79:$F81,MIN(MATCH(MAX(engine.cfg!$D79,U88),engine.cfg!$D79:$D81),ROWS(engine.cfg!$D79:$D81)-1)+1,MIN(MATCH(MAX(engine.cfg!$E78,U4),engine.cfg!$E78:$F78),COLUMNS(engine.cfg!$E78:$F78)-1))-INDEX(engine.cfg!$E79:$F81,MIN(MATCH(MAX(engine.cfg!$D79,U88),engine.cfg!$D79:$D81),ROWS(engine.cfg!$D79:$D81)-1),MIN(MATCH(MAX(engine.cfg!$E78,U4),engine.cfg!$E78:$F78),COLUMNS(engine.cfg!$E78:$F78)-1)))*IF(U88&lt;=INDEX(engine.cfg!$D79:$D81,MIN(MATCH(MAX(engine.cfg!$D79,U88),engine.cfg!$D79:$D81),ROWS(engine.cfg!$D79:$D81)-1)),0,IF(U88&gt;=INDEX(engine.cfg!$D79:$D81,MIN(MATCH(MAX(engine.cfg!$D79,U88),engine.cfg!$D79:$D81),ROWS(engine.cfg!$D79:$D81)-1)+1),1,(U88-INDEX(engine.cfg!$D79:$D81,MIN(MATCH(MAX(engine.cfg!$D79,U88),engine.cfg!$D79:$D81),ROWS(engine.cfg!$D79:$D81)-1)))/(INDEX(engine.cfg!$D79:$D81,MIN(MATCH(MAX(engine.cfg!$D79,U88),engine.cfg!$D79:$D81),ROWS(engine.cfg!$D79:$D81)-1)+1)-INDEX(engine.cfg!$D79:$D81,MIN(MATCH(MAX(engine.cfg!$D79,U88),engine.cfg!$D79:$D81),ROWS(engine.cfg!$D79:$D81)-1)))))))*IF(U4&lt;=INDEX(engine.cfg!$E78:$F78,MIN(MATCH(MAX(engine.cfg!$E78,U4),engine.cfg!$E78:$F78),COLUMNS(engine.cfg!$E78:$F78)-1)),0,IF(U4&gt;=INDEX(engine.cfg!$E78:$F78,MIN(MATCH(MAX(engine.cfg!$E78,U4),engine.cfg!$E78:$F78),COLUMNS(engine.cfg!$E78:$F78)-1)+1),1,(U4-INDEX(engine.cfg!$E78:$F78,MIN(MATCH(MAX(engine.cfg!$E78,U4),engine.cfg!$E78:$F78),COLUMNS(engine.cfg!$E78:$F78)-1)))/(INDEX(engine.cfg!$E78:$F78,MIN(MATCH(MAX(engine.cfg!$E78,U4),engine.cfg!$E78:$F78),COLUMNS(engine.cfg!$E78:$F78)-1)+1)-INDEX(engine.cfg!$E78:$F78,MIN(MATCH(MAX(engine.cfg!$E78,U4),engine.cfg!$E78:$F78),COLUMNS(engine.cfg!$E78:$F78)-1))))),"N/A")</f>
        <v>N/A</v>
      </c>
      <c r="V91" s="66" t="str" cm="1">
        <f t="array" ref="V91">IF(AND(V15="OK",engine.cfg!$D76),INDEX(engine.cfg!$E79:$F81,MIN(MATCH(MAX(engine.cfg!$D79,V88),engine.cfg!$D79:$D81),ROWS(engine.cfg!$D79:$D81)-1),MIN(MATCH(MAX(engine.cfg!$E78,V4),engine.cfg!$E78:$F78),COLUMNS(engine.cfg!$E78:$F78)-1))+(INDEX(engine.cfg!$E79:$F81,MIN(MATCH(MAX(engine.cfg!$D79,V88),engine.cfg!$D79:$D81),ROWS(engine.cfg!$D79:$D81)-1)+1,MIN(MATCH(MAX(engine.cfg!$E78,V4),engine.cfg!$E78:$F78),COLUMNS(engine.cfg!$E78:$F78)-1))-INDEX(engine.cfg!$E79:$F81,MIN(MATCH(MAX(engine.cfg!$D79,V88),engine.cfg!$D79:$D81),ROWS(engine.cfg!$D79:$D81)-1),MIN(MATCH(MAX(engine.cfg!$E78,V4),engine.cfg!$E78:$F78),COLUMNS(engine.cfg!$E78:$F78)-1)))*IF(V88&lt;=INDEX(engine.cfg!$D79:$D81,MIN(MATCH(MAX(engine.cfg!$D79,V88),engine.cfg!$D79:$D81),ROWS(engine.cfg!$D79:$D81)-1)),0,IF(V88&gt;=INDEX(engine.cfg!$D79:$D81,MIN(MATCH(MAX(engine.cfg!$D79,V88),engine.cfg!$D79:$D81),ROWS(engine.cfg!$D79:$D81)-1)+1),1,(V88-INDEX(engine.cfg!$D79:$D81,MIN(MATCH(MAX(engine.cfg!$D79,V88),engine.cfg!$D79:$D81),ROWS(engine.cfg!$D79:$D81)-1)))/(INDEX(engine.cfg!$D79:$D81,MIN(MATCH(MAX(engine.cfg!$D79,V88),engine.cfg!$D79:$D81),ROWS(engine.cfg!$D79:$D81)-1)+1)-INDEX(engine.cfg!$D79:$D81,MIN(MATCH(MAX(engine.cfg!$D79,V88),engine.cfg!$D79:$D81),ROWS(engine.cfg!$D79:$D81)-1)))))+(INDEX(engine.cfg!$E79:$F81,MIN(MATCH(MAX(engine.cfg!$D79,V88),engine.cfg!$D79:$D81),ROWS(engine.cfg!$D79:$D81)-1),MIN(MATCH(MAX(engine.cfg!$E78,V4),engine.cfg!$E78:$F78),COLUMNS(engine.cfg!$E78:$F78)-1)+1)+(INDEX(engine.cfg!$E79:$F81,MIN(MATCH(MAX(engine.cfg!$D79,V88),engine.cfg!$D79:$D81),ROWS(engine.cfg!$D79:$D81)-1)+1,MIN(MATCH(MAX(engine.cfg!$E78,V4),engine.cfg!$E78:$F78),COLUMNS(engine.cfg!$E78:$F78)-1)+1)-INDEX(engine.cfg!$E79:$F81,MIN(MATCH(MAX(engine.cfg!$D79,V88),engine.cfg!$D79:$D81),ROWS(engine.cfg!$D79:$D81)-1),MIN(MATCH(MAX(engine.cfg!$E78,V4),engine.cfg!$E78:$F78),COLUMNS(engine.cfg!$E78:$F78)-1)+1))*IF(V88&lt;=INDEX(engine.cfg!$D79:$D81,MIN(MATCH(MAX(engine.cfg!$D79,V88),engine.cfg!$D79:$D81),ROWS(engine.cfg!$D79:$D81)-1)),0,IF(V88&gt;=INDEX(engine.cfg!$D79:$D81,MIN(MATCH(MAX(engine.cfg!$D79,V88),engine.cfg!$D79:$D81),ROWS(engine.cfg!$D79:$D81)-1)+1),1,(V88-INDEX(engine.cfg!$D79:$D81,MIN(MATCH(MAX(engine.cfg!$D79,V88),engine.cfg!$D79:$D81),ROWS(engine.cfg!$D79:$D81)-1)))/(INDEX(engine.cfg!$D79:$D81,MIN(MATCH(MAX(engine.cfg!$D79,V88),engine.cfg!$D79:$D81),ROWS(engine.cfg!$D79:$D81)-1)+1)-INDEX(engine.cfg!$D79:$D81,MIN(MATCH(MAX(engine.cfg!$D79,V88),engine.cfg!$D79:$D81),ROWS(engine.cfg!$D79:$D81)-1)))))-(INDEX(engine.cfg!$E79:$F81,MIN(MATCH(MAX(engine.cfg!$D79,V88),engine.cfg!$D79:$D81),ROWS(engine.cfg!$D79:$D81)-1),MIN(MATCH(MAX(engine.cfg!$E78,V4),engine.cfg!$E78:$F78),COLUMNS(engine.cfg!$E78:$F78)-1))+(INDEX(engine.cfg!$E79:$F81,MIN(MATCH(MAX(engine.cfg!$D79,V88),engine.cfg!$D79:$D81),ROWS(engine.cfg!$D79:$D81)-1)+1,MIN(MATCH(MAX(engine.cfg!$E78,V4),engine.cfg!$E78:$F78),COLUMNS(engine.cfg!$E78:$F78)-1))-INDEX(engine.cfg!$E79:$F81,MIN(MATCH(MAX(engine.cfg!$D79,V88),engine.cfg!$D79:$D81),ROWS(engine.cfg!$D79:$D81)-1),MIN(MATCH(MAX(engine.cfg!$E78,V4),engine.cfg!$E78:$F78),COLUMNS(engine.cfg!$E78:$F78)-1)))*IF(V88&lt;=INDEX(engine.cfg!$D79:$D81,MIN(MATCH(MAX(engine.cfg!$D79,V88),engine.cfg!$D79:$D81),ROWS(engine.cfg!$D79:$D81)-1)),0,IF(V88&gt;=INDEX(engine.cfg!$D79:$D81,MIN(MATCH(MAX(engine.cfg!$D79,V88),engine.cfg!$D79:$D81),ROWS(engine.cfg!$D79:$D81)-1)+1),1,(V88-INDEX(engine.cfg!$D79:$D81,MIN(MATCH(MAX(engine.cfg!$D79,V88),engine.cfg!$D79:$D81),ROWS(engine.cfg!$D79:$D81)-1)))/(INDEX(engine.cfg!$D79:$D81,MIN(MATCH(MAX(engine.cfg!$D79,V88),engine.cfg!$D79:$D81),ROWS(engine.cfg!$D79:$D81)-1)+1)-INDEX(engine.cfg!$D79:$D81,MIN(MATCH(MAX(engine.cfg!$D79,V88),engine.cfg!$D79:$D81),ROWS(engine.cfg!$D79:$D81)-1)))))))*IF(V4&lt;=INDEX(engine.cfg!$E78:$F78,MIN(MATCH(MAX(engine.cfg!$E78,V4),engine.cfg!$E78:$F78),COLUMNS(engine.cfg!$E78:$F78)-1)),0,IF(V4&gt;=INDEX(engine.cfg!$E78:$F78,MIN(MATCH(MAX(engine.cfg!$E78,V4),engine.cfg!$E78:$F78),COLUMNS(engine.cfg!$E78:$F78)-1)+1),1,(V4-INDEX(engine.cfg!$E78:$F78,MIN(MATCH(MAX(engine.cfg!$E78,V4),engine.cfg!$E78:$F78),COLUMNS(engine.cfg!$E78:$F78)-1)))/(INDEX(engine.cfg!$E78:$F78,MIN(MATCH(MAX(engine.cfg!$E78,V4),engine.cfg!$E78:$F78),COLUMNS(engine.cfg!$E78:$F78)-1)+1)-INDEX(engine.cfg!$E78:$F78,MIN(MATCH(MAX(engine.cfg!$E78,V4),engine.cfg!$E78:$F78),COLUMNS(engine.cfg!$E78:$F78)-1))))),"N/A")</f>
        <v>N/A</v>
      </c>
      <c r="W91" s="66" t="str" cm="1">
        <f t="array" ref="W91">IF(AND(W15="OK",engine.cfg!$D76),INDEX(engine.cfg!$E79:$F81,MIN(MATCH(MAX(engine.cfg!$D79,W88),engine.cfg!$D79:$D81),ROWS(engine.cfg!$D79:$D81)-1),MIN(MATCH(MAX(engine.cfg!$E78,W4),engine.cfg!$E78:$F78),COLUMNS(engine.cfg!$E78:$F78)-1))+(INDEX(engine.cfg!$E79:$F81,MIN(MATCH(MAX(engine.cfg!$D79,W88),engine.cfg!$D79:$D81),ROWS(engine.cfg!$D79:$D81)-1)+1,MIN(MATCH(MAX(engine.cfg!$E78,W4),engine.cfg!$E78:$F78),COLUMNS(engine.cfg!$E78:$F78)-1))-INDEX(engine.cfg!$E79:$F81,MIN(MATCH(MAX(engine.cfg!$D79,W88),engine.cfg!$D79:$D81),ROWS(engine.cfg!$D79:$D81)-1),MIN(MATCH(MAX(engine.cfg!$E78,W4),engine.cfg!$E78:$F78),COLUMNS(engine.cfg!$E78:$F78)-1)))*IF(W88&lt;=INDEX(engine.cfg!$D79:$D81,MIN(MATCH(MAX(engine.cfg!$D79,W88),engine.cfg!$D79:$D81),ROWS(engine.cfg!$D79:$D81)-1)),0,IF(W88&gt;=INDEX(engine.cfg!$D79:$D81,MIN(MATCH(MAX(engine.cfg!$D79,W88),engine.cfg!$D79:$D81),ROWS(engine.cfg!$D79:$D81)-1)+1),1,(W88-INDEX(engine.cfg!$D79:$D81,MIN(MATCH(MAX(engine.cfg!$D79,W88),engine.cfg!$D79:$D81),ROWS(engine.cfg!$D79:$D81)-1)))/(INDEX(engine.cfg!$D79:$D81,MIN(MATCH(MAX(engine.cfg!$D79,W88),engine.cfg!$D79:$D81),ROWS(engine.cfg!$D79:$D81)-1)+1)-INDEX(engine.cfg!$D79:$D81,MIN(MATCH(MAX(engine.cfg!$D79,W88),engine.cfg!$D79:$D81),ROWS(engine.cfg!$D79:$D81)-1)))))+(INDEX(engine.cfg!$E79:$F81,MIN(MATCH(MAX(engine.cfg!$D79,W88),engine.cfg!$D79:$D81),ROWS(engine.cfg!$D79:$D81)-1),MIN(MATCH(MAX(engine.cfg!$E78,W4),engine.cfg!$E78:$F78),COLUMNS(engine.cfg!$E78:$F78)-1)+1)+(INDEX(engine.cfg!$E79:$F81,MIN(MATCH(MAX(engine.cfg!$D79,W88),engine.cfg!$D79:$D81),ROWS(engine.cfg!$D79:$D81)-1)+1,MIN(MATCH(MAX(engine.cfg!$E78,W4),engine.cfg!$E78:$F78),COLUMNS(engine.cfg!$E78:$F78)-1)+1)-INDEX(engine.cfg!$E79:$F81,MIN(MATCH(MAX(engine.cfg!$D79,W88),engine.cfg!$D79:$D81),ROWS(engine.cfg!$D79:$D81)-1),MIN(MATCH(MAX(engine.cfg!$E78,W4),engine.cfg!$E78:$F78),COLUMNS(engine.cfg!$E78:$F78)-1)+1))*IF(W88&lt;=INDEX(engine.cfg!$D79:$D81,MIN(MATCH(MAX(engine.cfg!$D79,W88),engine.cfg!$D79:$D81),ROWS(engine.cfg!$D79:$D81)-1)),0,IF(W88&gt;=INDEX(engine.cfg!$D79:$D81,MIN(MATCH(MAX(engine.cfg!$D79,W88),engine.cfg!$D79:$D81),ROWS(engine.cfg!$D79:$D81)-1)+1),1,(W88-INDEX(engine.cfg!$D79:$D81,MIN(MATCH(MAX(engine.cfg!$D79,W88),engine.cfg!$D79:$D81),ROWS(engine.cfg!$D79:$D81)-1)))/(INDEX(engine.cfg!$D79:$D81,MIN(MATCH(MAX(engine.cfg!$D79,W88),engine.cfg!$D79:$D81),ROWS(engine.cfg!$D79:$D81)-1)+1)-INDEX(engine.cfg!$D79:$D81,MIN(MATCH(MAX(engine.cfg!$D79,W88),engine.cfg!$D79:$D81),ROWS(engine.cfg!$D79:$D81)-1)))))-(INDEX(engine.cfg!$E79:$F81,MIN(MATCH(MAX(engine.cfg!$D79,W88),engine.cfg!$D79:$D81),ROWS(engine.cfg!$D79:$D81)-1),MIN(MATCH(MAX(engine.cfg!$E78,W4),engine.cfg!$E78:$F78),COLUMNS(engine.cfg!$E78:$F78)-1))+(INDEX(engine.cfg!$E79:$F81,MIN(MATCH(MAX(engine.cfg!$D79,W88),engine.cfg!$D79:$D81),ROWS(engine.cfg!$D79:$D81)-1)+1,MIN(MATCH(MAX(engine.cfg!$E78,W4),engine.cfg!$E78:$F78),COLUMNS(engine.cfg!$E78:$F78)-1))-INDEX(engine.cfg!$E79:$F81,MIN(MATCH(MAX(engine.cfg!$D79,W88),engine.cfg!$D79:$D81),ROWS(engine.cfg!$D79:$D81)-1),MIN(MATCH(MAX(engine.cfg!$E78,W4),engine.cfg!$E78:$F78),COLUMNS(engine.cfg!$E78:$F78)-1)))*IF(W88&lt;=INDEX(engine.cfg!$D79:$D81,MIN(MATCH(MAX(engine.cfg!$D79,W88),engine.cfg!$D79:$D81),ROWS(engine.cfg!$D79:$D81)-1)),0,IF(W88&gt;=INDEX(engine.cfg!$D79:$D81,MIN(MATCH(MAX(engine.cfg!$D79,W88),engine.cfg!$D79:$D81),ROWS(engine.cfg!$D79:$D81)-1)+1),1,(W88-INDEX(engine.cfg!$D79:$D81,MIN(MATCH(MAX(engine.cfg!$D79,W88),engine.cfg!$D79:$D81),ROWS(engine.cfg!$D79:$D81)-1)))/(INDEX(engine.cfg!$D79:$D81,MIN(MATCH(MAX(engine.cfg!$D79,W88),engine.cfg!$D79:$D81),ROWS(engine.cfg!$D79:$D81)-1)+1)-INDEX(engine.cfg!$D79:$D81,MIN(MATCH(MAX(engine.cfg!$D79,W88),engine.cfg!$D79:$D81),ROWS(engine.cfg!$D79:$D81)-1)))))))*IF(W4&lt;=INDEX(engine.cfg!$E78:$F78,MIN(MATCH(MAX(engine.cfg!$E78,W4),engine.cfg!$E78:$F78),COLUMNS(engine.cfg!$E78:$F78)-1)),0,IF(W4&gt;=INDEX(engine.cfg!$E78:$F78,MIN(MATCH(MAX(engine.cfg!$E78,W4),engine.cfg!$E78:$F78),COLUMNS(engine.cfg!$E78:$F78)-1)+1),1,(W4-INDEX(engine.cfg!$E78:$F78,MIN(MATCH(MAX(engine.cfg!$E78,W4),engine.cfg!$E78:$F78),COLUMNS(engine.cfg!$E78:$F78)-1)))/(INDEX(engine.cfg!$E78:$F78,MIN(MATCH(MAX(engine.cfg!$E78,W4),engine.cfg!$E78:$F78),COLUMNS(engine.cfg!$E78:$F78)-1)+1)-INDEX(engine.cfg!$E78:$F78,MIN(MATCH(MAX(engine.cfg!$E78,W4),engine.cfg!$E78:$F78),COLUMNS(engine.cfg!$E78:$F78)-1))))),"N/A")</f>
        <v>N/A</v>
      </c>
    </row>
    <row r="92" spans="1:23" ht="15" customHeight="1" x14ac:dyDescent="0.25">
      <c r="A92" s="42" t="s">
        <v>178</v>
      </c>
      <c r="B92" s="56" t="s">
        <v>42</v>
      </c>
      <c r="C92" s="66">
        <f>IF(C15="OK",IF(engine.cfg!$D76,MIN(C91+engine.cfg!$D216*IF(engine.cfg!$D214&gt;0,INT(C65/engine.cfg!$D214),0),1),1),"N/A")</f>
        <v>1</v>
      </c>
      <c r="D92" s="66">
        <f>IF(D15="OK",IF(engine.cfg!$D76,MIN(D91+engine.cfg!$D216*IF(engine.cfg!$D214&gt;0,INT(D65/engine.cfg!$D214),0),1),1),"N/A")</f>
        <v>1</v>
      </c>
      <c r="E92" s="66">
        <f>IF(E15="OK",IF(engine.cfg!$D76,MIN(E91+engine.cfg!$D216*IF(engine.cfg!$D214&gt;0,INT(E65/engine.cfg!$D214),0),1),1),"N/A")</f>
        <v>1</v>
      </c>
      <c r="F92" s="66">
        <f>IF(F15="OK",IF(engine.cfg!$D76,MIN(F91+engine.cfg!$D216*IF(engine.cfg!$D214&gt;0,INT(F65/engine.cfg!$D214),0),1),1),"N/A")</f>
        <v>1</v>
      </c>
      <c r="G92" s="66">
        <f>IF(G15="OK",IF(engine.cfg!$D76,MIN(G91+engine.cfg!$D216*IF(engine.cfg!$D214&gt;0,INT(G65/engine.cfg!$D214),0),1),1),"N/A")</f>
        <v>1</v>
      </c>
      <c r="H92" s="66">
        <f>IF(H15="OK",IF(engine.cfg!$D76,MIN(H91+engine.cfg!$D216*IF(engine.cfg!$D214&gt;0,INT(H65/engine.cfg!$D214),0),1),1),"N/A")</f>
        <v>1</v>
      </c>
      <c r="I92" s="66">
        <f>IF(I15="OK",IF(engine.cfg!$D76,MIN(I91+engine.cfg!$D216*IF(engine.cfg!$D214&gt;0,INT(I65/engine.cfg!$D214),0),1),1),"N/A")</f>
        <v>1</v>
      </c>
      <c r="J92" s="66">
        <f>IF(J15="OK",IF(engine.cfg!$D76,MIN(J91+engine.cfg!$D216*IF(engine.cfg!$D214&gt;0,INT(J65/engine.cfg!$D214),0),1),1),"N/A")</f>
        <v>1</v>
      </c>
      <c r="K92" s="66">
        <f>IF(K15="OK",IF(engine.cfg!$D76,MIN(K91+engine.cfg!$D216*IF(engine.cfg!$D214&gt;0,INT(K65/engine.cfg!$D214),0),1),1),"N/A")</f>
        <v>1</v>
      </c>
      <c r="L92" s="66">
        <f>IF(L15="OK",IF(engine.cfg!$D76,MIN(L91+engine.cfg!$D216*IF(engine.cfg!$D214&gt;0,INT(L65/engine.cfg!$D214),0),1),1),"N/A")</f>
        <v>1</v>
      </c>
      <c r="M92" s="66">
        <f>IF(M15="OK",IF(engine.cfg!$D76,MIN(M91+engine.cfg!$D216*IF(engine.cfg!$D214&gt;0,INT(M65/engine.cfg!$D214),0),1),1),"N/A")</f>
        <v>1</v>
      </c>
      <c r="N92" s="66">
        <f>IF(N15="OK",IF(engine.cfg!$D76,MIN(N91+engine.cfg!$D216*IF(engine.cfg!$D214&gt;0,INT(N65/engine.cfg!$D214),0),1),1),"N/A")</f>
        <v>1</v>
      </c>
      <c r="O92" s="66">
        <f>IF(O15="OK",IF(engine.cfg!$D76,MIN(O91+engine.cfg!$D216*IF(engine.cfg!$D214&gt;0,INT(O65/engine.cfg!$D214),0),1),1),"N/A")</f>
        <v>1</v>
      </c>
      <c r="P92" s="66">
        <f>IF(P15="OK",IF(engine.cfg!$D76,MIN(P91+engine.cfg!$D216*IF(engine.cfg!$D214&gt;0,INT(P65/engine.cfg!$D214),0),1),1),"N/A")</f>
        <v>1</v>
      </c>
      <c r="Q92" s="66">
        <f>IF(Q15="OK",IF(engine.cfg!$D76,MIN(Q91+engine.cfg!$D216*IF(engine.cfg!$D214&gt;0,INT(Q65/engine.cfg!$D214),0),1),1),"N/A")</f>
        <v>1</v>
      </c>
      <c r="R92" s="66">
        <f>IF(R15="OK",IF(engine.cfg!$D76,MIN(R91+engine.cfg!$D216*IF(engine.cfg!$D214&gt;0,INT(R65/engine.cfg!$D214),0),1),1),"N/A")</f>
        <v>1</v>
      </c>
      <c r="S92" s="66">
        <f>IF(S15="OK",IF(engine.cfg!$D76,MIN(S91+engine.cfg!$D216*IF(engine.cfg!$D214&gt;0,INT(S65/engine.cfg!$D214),0),1),1),"N/A")</f>
        <v>1</v>
      </c>
      <c r="T92" s="66">
        <f>IF(T15="OK",IF(engine.cfg!$D76,MIN(T91+engine.cfg!$D216*IF(engine.cfg!$D214&gt;0,INT(T65/engine.cfg!$D214),0),1),1),"N/A")</f>
        <v>1</v>
      </c>
      <c r="U92" s="66">
        <f>IF(U15="OK",IF(engine.cfg!$D76,MIN(U91+engine.cfg!$D216*IF(engine.cfg!$D214&gt;0,INT(U65/engine.cfg!$D214),0),1),1),"N/A")</f>
        <v>1</v>
      </c>
      <c r="V92" s="66">
        <f>IF(V15="OK",IF(engine.cfg!$D76,MIN(V91+engine.cfg!$D216*IF(engine.cfg!$D214&gt;0,INT(V65/engine.cfg!$D214),0),1),1),"N/A")</f>
        <v>1</v>
      </c>
      <c r="W92" s="66">
        <f>IF(W15="OK",IF(engine.cfg!$D76,MIN(W91+engine.cfg!$D216*IF(engine.cfg!$D214&gt;0,INT(W65/engine.cfg!$D214),0),1),1),"N/A")</f>
        <v>1</v>
      </c>
    </row>
    <row r="93" spans="1:23" ht="15" customHeight="1" x14ac:dyDescent="0.25">
      <c r="A93" s="55" t="s">
        <v>295</v>
      </c>
      <c r="B93" s="56" t="s">
        <v>42</v>
      </c>
      <c r="C93" s="66" t="str" cm="1">
        <f t="array" ref="C93">IF(AND(C15="OK",engine.cfg!$D234),IF(C4&lt;=Constants!$P20,Constants!$Q20,IF(C4&gt;=Constants!$P23,Constants!$Q23,INDEX(Constants!$Q20:$Q23,MIN(MATCH(C4,Constants!$P20:$P23),ROWS(Constants!$P20:$P23)-1))+(INDEX(Constants!$Q20:$Q23,MIN(MATCH(C4,Constants!$P20:$P23),ROWS(Constants!$P20:$P23)-1)+1)-INDEX(Constants!$Q20:$Q23,MIN(MATCH(C4,Constants!$P20:$P23),ROWS(Constants!$P20:$P23)-1)))*(C4-INDEX(Constants!$P20:$P23,MIN(MATCH(C4,Constants!$P20:$P23),ROWS(Constants!$P20:$P23)-1)))/(INDEX(Constants!$P20:$P23,MIN(MATCH(C4,Constants!$P20:$P23),ROWS(Constants!$P20:$P23)-1)+1)-INDEX(Constants!$P20:$P23,MIN(MATCH(C4,Constants!$P20:$P23),ROWS(Constants!$P20:$P23)-1))))),"N/A")</f>
        <v>N/A</v>
      </c>
      <c r="D93" s="66" t="str" cm="1">
        <f t="array" ref="D93">IF(AND(D15="OK",engine.cfg!$D234),IF(D4&lt;=Constants!$P20,Constants!$Q20,IF(D4&gt;=Constants!$P23,Constants!$Q23,INDEX(Constants!$Q20:$Q23,MIN(MATCH(D4,Constants!$P20:$P23),ROWS(Constants!$P20:$P23)-1))+(INDEX(Constants!$Q20:$Q23,MIN(MATCH(D4,Constants!$P20:$P23),ROWS(Constants!$P20:$P23)-1)+1)-INDEX(Constants!$Q20:$Q23,MIN(MATCH(D4,Constants!$P20:$P23),ROWS(Constants!$P20:$P23)-1)))*(D4-INDEX(Constants!$P20:$P23,MIN(MATCH(D4,Constants!$P20:$P23),ROWS(Constants!$P20:$P23)-1)))/(INDEX(Constants!$P20:$P23,MIN(MATCH(D4,Constants!$P20:$P23),ROWS(Constants!$P20:$P23)-1)+1)-INDEX(Constants!$P20:$P23,MIN(MATCH(D4,Constants!$P20:$P23),ROWS(Constants!$P20:$P23)-1))))),"N/A")</f>
        <v>N/A</v>
      </c>
      <c r="E93" s="66" t="str" cm="1">
        <f t="array" ref="E93">IF(AND(E15="OK",engine.cfg!$D234),IF(E4&lt;=Constants!$P20,Constants!$Q20,IF(E4&gt;=Constants!$P23,Constants!$Q23,INDEX(Constants!$Q20:$Q23,MIN(MATCH(E4,Constants!$P20:$P23),ROWS(Constants!$P20:$P23)-1))+(INDEX(Constants!$Q20:$Q23,MIN(MATCH(E4,Constants!$P20:$P23),ROWS(Constants!$P20:$P23)-1)+1)-INDEX(Constants!$Q20:$Q23,MIN(MATCH(E4,Constants!$P20:$P23),ROWS(Constants!$P20:$P23)-1)))*(E4-INDEX(Constants!$P20:$P23,MIN(MATCH(E4,Constants!$P20:$P23),ROWS(Constants!$P20:$P23)-1)))/(INDEX(Constants!$P20:$P23,MIN(MATCH(E4,Constants!$P20:$P23),ROWS(Constants!$P20:$P23)-1)+1)-INDEX(Constants!$P20:$P23,MIN(MATCH(E4,Constants!$P20:$P23),ROWS(Constants!$P20:$P23)-1))))),"N/A")</f>
        <v>N/A</v>
      </c>
      <c r="F93" s="66" t="str" cm="1">
        <f t="array" ref="F93">IF(AND(F15="OK",engine.cfg!$D234),IF(F4&lt;=Constants!$P20,Constants!$Q20,IF(F4&gt;=Constants!$P23,Constants!$Q23,INDEX(Constants!$Q20:$Q23,MIN(MATCH(F4,Constants!$P20:$P23),ROWS(Constants!$P20:$P23)-1))+(INDEX(Constants!$Q20:$Q23,MIN(MATCH(F4,Constants!$P20:$P23),ROWS(Constants!$P20:$P23)-1)+1)-INDEX(Constants!$Q20:$Q23,MIN(MATCH(F4,Constants!$P20:$P23),ROWS(Constants!$P20:$P23)-1)))*(F4-INDEX(Constants!$P20:$P23,MIN(MATCH(F4,Constants!$P20:$P23),ROWS(Constants!$P20:$P23)-1)))/(INDEX(Constants!$P20:$P23,MIN(MATCH(F4,Constants!$P20:$P23),ROWS(Constants!$P20:$P23)-1)+1)-INDEX(Constants!$P20:$P23,MIN(MATCH(F4,Constants!$P20:$P23),ROWS(Constants!$P20:$P23)-1))))),"N/A")</f>
        <v>N/A</v>
      </c>
      <c r="G93" s="66" t="str" cm="1">
        <f t="array" ref="G93">IF(AND(G15="OK",engine.cfg!$D234),IF(G4&lt;=Constants!$P20,Constants!$Q20,IF(G4&gt;=Constants!$P23,Constants!$Q23,INDEX(Constants!$Q20:$Q23,MIN(MATCH(G4,Constants!$P20:$P23),ROWS(Constants!$P20:$P23)-1))+(INDEX(Constants!$Q20:$Q23,MIN(MATCH(G4,Constants!$P20:$P23),ROWS(Constants!$P20:$P23)-1)+1)-INDEX(Constants!$Q20:$Q23,MIN(MATCH(G4,Constants!$P20:$P23),ROWS(Constants!$P20:$P23)-1)))*(G4-INDEX(Constants!$P20:$P23,MIN(MATCH(G4,Constants!$P20:$P23),ROWS(Constants!$P20:$P23)-1)))/(INDEX(Constants!$P20:$P23,MIN(MATCH(G4,Constants!$P20:$P23),ROWS(Constants!$P20:$P23)-1)+1)-INDEX(Constants!$P20:$P23,MIN(MATCH(G4,Constants!$P20:$P23),ROWS(Constants!$P20:$P23)-1))))),"N/A")</f>
        <v>N/A</v>
      </c>
      <c r="H93" s="66" t="str" cm="1">
        <f t="array" ref="H93">IF(AND(H15="OK",engine.cfg!$D234),IF(H4&lt;=Constants!$P20,Constants!$Q20,IF(H4&gt;=Constants!$P23,Constants!$Q23,INDEX(Constants!$Q20:$Q23,MIN(MATCH(H4,Constants!$P20:$P23),ROWS(Constants!$P20:$P23)-1))+(INDEX(Constants!$Q20:$Q23,MIN(MATCH(H4,Constants!$P20:$P23),ROWS(Constants!$P20:$P23)-1)+1)-INDEX(Constants!$Q20:$Q23,MIN(MATCH(H4,Constants!$P20:$P23),ROWS(Constants!$P20:$P23)-1)))*(H4-INDEX(Constants!$P20:$P23,MIN(MATCH(H4,Constants!$P20:$P23),ROWS(Constants!$P20:$P23)-1)))/(INDEX(Constants!$P20:$P23,MIN(MATCH(H4,Constants!$P20:$P23),ROWS(Constants!$P20:$P23)-1)+1)-INDEX(Constants!$P20:$P23,MIN(MATCH(H4,Constants!$P20:$P23),ROWS(Constants!$P20:$P23)-1))))),"N/A")</f>
        <v>N/A</v>
      </c>
      <c r="I93" s="66" t="str" cm="1">
        <f t="array" ref="I93">IF(AND(I15="OK",engine.cfg!$D234),IF(I4&lt;=Constants!$P20,Constants!$Q20,IF(I4&gt;=Constants!$P23,Constants!$Q23,INDEX(Constants!$Q20:$Q23,MIN(MATCH(I4,Constants!$P20:$P23),ROWS(Constants!$P20:$P23)-1))+(INDEX(Constants!$Q20:$Q23,MIN(MATCH(I4,Constants!$P20:$P23),ROWS(Constants!$P20:$P23)-1)+1)-INDEX(Constants!$Q20:$Q23,MIN(MATCH(I4,Constants!$P20:$P23),ROWS(Constants!$P20:$P23)-1)))*(I4-INDEX(Constants!$P20:$P23,MIN(MATCH(I4,Constants!$P20:$P23),ROWS(Constants!$P20:$P23)-1)))/(INDEX(Constants!$P20:$P23,MIN(MATCH(I4,Constants!$P20:$P23),ROWS(Constants!$P20:$P23)-1)+1)-INDEX(Constants!$P20:$P23,MIN(MATCH(I4,Constants!$P20:$P23),ROWS(Constants!$P20:$P23)-1))))),"N/A")</f>
        <v>N/A</v>
      </c>
      <c r="J93" s="66" t="str" cm="1">
        <f t="array" ref="J93">IF(AND(J15="OK",engine.cfg!$D234),IF(J4&lt;=Constants!$P20,Constants!$Q20,IF(J4&gt;=Constants!$P23,Constants!$Q23,INDEX(Constants!$Q20:$Q23,MIN(MATCH(J4,Constants!$P20:$P23),ROWS(Constants!$P20:$P23)-1))+(INDEX(Constants!$Q20:$Q23,MIN(MATCH(J4,Constants!$P20:$P23),ROWS(Constants!$P20:$P23)-1)+1)-INDEX(Constants!$Q20:$Q23,MIN(MATCH(J4,Constants!$P20:$P23),ROWS(Constants!$P20:$P23)-1)))*(J4-INDEX(Constants!$P20:$P23,MIN(MATCH(J4,Constants!$P20:$P23),ROWS(Constants!$P20:$P23)-1)))/(INDEX(Constants!$P20:$P23,MIN(MATCH(J4,Constants!$P20:$P23),ROWS(Constants!$P20:$P23)-1)+1)-INDEX(Constants!$P20:$P23,MIN(MATCH(J4,Constants!$P20:$P23),ROWS(Constants!$P20:$P23)-1))))),"N/A")</f>
        <v>N/A</v>
      </c>
      <c r="K93" s="66" t="str" cm="1">
        <f t="array" ref="K93">IF(AND(K15="OK",engine.cfg!$D234),IF(K4&lt;=Constants!$P20,Constants!$Q20,IF(K4&gt;=Constants!$P23,Constants!$Q23,INDEX(Constants!$Q20:$Q23,MIN(MATCH(K4,Constants!$P20:$P23),ROWS(Constants!$P20:$P23)-1))+(INDEX(Constants!$Q20:$Q23,MIN(MATCH(K4,Constants!$P20:$P23),ROWS(Constants!$P20:$P23)-1)+1)-INDEX(Constants!$Q20:$Q23,MIN(MATCH(K4,Constants!$P20:$P23),ROWS(Constants!$P20:$P23)-1)))*(K4-INDEX(Constants!$P20:$P23,MIN(MATCH(K4,Constants!$P20:$P23),ROWS(Constants!$P20:$P23)-1)))/(INDEX(Constants!$P20:$P23,MIN(MATCH(K4,Constants!$P20:$P23),ROWS(Constants!$P20:$P23)-1)+1)-INDEX(Constants!$P20:$P23,MIN(MATCH(K4,Constants!$P20:$P23),ROWS(Constants!$P20:$P23)-1))))),"N/A")</f>
        <v>N/A</v>
      </c>
      <c r="L93" s="66" t="str" cm="1">
        <f t="array" ref="L93">IF(AND(L15="OK",engine.cfg!$D234),IF(L4&lt;=Constants!$P20,Constants!$Q20,IF(L4&gt;=Constants!$P23,Constants!$Q23,INDEX(Constants!$Q20:$Q23,MIN(MATCH(L4,Constants!$P20:$P23),ROWS(Constants!$P20:$P23)-1))+(INDEX(Constants!$Q20:$Q23,MIN(MATCH(L4,Constants!$P20:$P23),ROWS(Constants!$P20:$P23)-1)+1)-INDEX(Constants!$Q20:$Q23,MIN(MATCH(L4,Constants!$P20:$P23),ROWS(Constants!$P20:$P23)-1)))*(L4-INDEX(Constants!$P20:$P23,MIN(MATCH(L4,Constants!$P20:$P23),ROWS(Constants!$P20:$P23)-1)))/(INDEX(Constants!$P20:$P23,MIN(MATCH(L4,Constants!$P20:$P23),ROWS(Constants!$P20:$P23)-1)+1)-INDEX(Constants!$P20:$P23,MIN(MATCH(L4,Constants!$P20:$P23),ROWS(Constants!$P20:$P23)-1))))),"N/A")</f>
        <v>N/A</v>
      </c>
      <c r="M93" s="66" t="str" cm="1">
        <f t="array" ref="M93">IF(AND(M15="OK",engine.cfg!$D234),IF(M4&lt;=Constants!$P20,Constants!$Q20,IF(M4&gt;=Constants!$P23,Constants!$Q23,INDEX(Constants!$Q20:$Q23,MIN(MATCH(M4,Constants!$P20:$P23),ROWS(Constants!$P20:$P23)-1))+(INDEX(Constants!$Q20:$Q23,MIN(MATCH(M4,Constants!$P20:$P23),ROWS(Constants!$P20:$P23)-1)+1)-INDEX(Constants!$Q20:$Q23,MIN(MATCH(M4,Constants!$P20:$P23),ROWS(Constants!$P20:$P23)-1)))*(M4-INDEX(Constants!$P20:$P23,MIN(MATCH(M4,Constants!$P20:$P23),ROWS(Constants!$P20:$P23)-1)))/(INDEX(Constants!$P20:$P23,MIN(MATCH(M4,Constants!$P20:$P23),ROWS(Constants!$P20:$P23)-1)+1)-INDEX(Constants!$P20:$P23,MIN(MATCH(M4,Constants!$P20:$P23),ROWS(Constants!$P20:$P23)-1))))),"N/A")</f>
        <v>N/A</v>
      </c>
      <c r="N93" s="66" t="str" cm="1">
        <f t="array" ref="N93">IF(AND(N15="OK",engine.cfg!$D234),IF(N4&lt;=Constants!$P20,Constants!$Q20,IF(N4&gt;=Constants!$P23,Constants!$Q23,INDEX(Constants!$Q20:$Q23,MIN(MATCH(N4,Constants!$P20:$P23),ROWS(Constants!$P20:$P23)-1))+(INDEX(Constants!$Q20:$Q23,MIN(MATCH(N4,Constants!$P20:$P23),ROWS(Constants!$P20:$P23)-1)+1)-INDEX(Constants!$Q20:$Q23,MIN(MATCH(N4,Constants!$P20:$P23),ROWS(Constants!$P20:$P23)-1)))*(N4-INDEX(Constants!$P20:$P23,MIN(MATCH(N4,Constants!$P20:$P23),ROWS(Constants!$P20:$P23)-1)))/(INDEX(Constants!$P20:$P23,MIN(MATCH(N4,Constants!$P20:$P23),ROWS(Constants!$P20:$P23)-1)+1)-INDEX(Constants!$P20:$P23,MIN(MATCH(N4,Constants!$P20:$P23),ROWS(Constants!$P20:$P23)-1))))),"N/A")</f>
        <v>N/A</v>
      </c>
      <c r="O93" s="66" t="str" cm="1">
        <f t="array" ref="O93">IF(AND(O15="OK",engine.cfg!$D234),IF(O4&lt;=Constants!$P20,Constants!$Q20,IF(O4&gt;=Constants!$P23,Constants!$Q23,INDEX(Constants!$Q20:$Q23,MIN(MATCH(O4,Constants!$P20:$P23),ROWS(Constants!$P20:$P23)-1))+(INDEX(Constants!$Q20:$Q23,MIN(MATCH(O4,Constants!$P20:$P23),ROWS(Constants!$P20:$P23)-1)+1)-INDEX(Constants!$Q20:$Q23,MIN(MATCH(O4,Constants!$P20:$P23),ROWS(Constants!$P20:$P23)-1)))*(O4-INDEX(Constants!$P20:$P23,MIN(MATCH(O4,Constants!$P20:$P23),ROWS(Constants!$P20:$P23)-1)))/(INDEX(Constants!$P20:$P23,MIN(MATCH(O4,Constants!$P20:$P23),ROWS(Constants!$P20:$P23)-1)+1)-INDEX(Constants!$P20:$P23,MIN(MATCH(O4,Constants!$P20:$P23),ROWS(Constants!$P20:$P23)-1))))),"N/A")</f>
        <v>N/A</v>
      </c>
      <c r="P93" s="66" t="str" cm="1">
        <f t="array" ref="P93">IF(AND(P15="OK",engine.cfg!$D234),IF(P4&lt;=Constants!$P20,Constants!$Q20,IF(P4&gt;=Constants!$P23,Constants!$Q23,INDEX(Constants!$Q20:$Q23,MIN(MATCH(P4,Constants!$P20:$P23),ROWS(Constants!$P20:$P23)-1))+(INDEX(Constants!$Q20:$Q23,MIN(MATCH(P4,Constants!$P20:$P23),ROWS(Constants!$P20:$P23)-1)+1)-INDEX(Constants!$Q20:$Q23,MIN(MATCH(P4,Constants!$P20:$P23),ROWS(Constants!$P20:$P23)-1)))*(P4-INDEX(Constants!$P20:$P23,MIN(MATCH(P4,Constants!$P20:$P23),ROWS(Constants!$P20:$P23)-1)))/(INDEX(Constants!$P20:$P23,MIN(MATCH(P4,Constants!$P20:$P23),ROWS(Constants!$P20:$P23)-1)+1)-INDEX(Constants!$P20:$P23,MIN(MATCH(P4,Constants!$P20:$P23),ROWS(Constants!$P20:$P23)-1))))),"N/A")</f>
        <v>N/A</v>
      </c>
      <c r="Q93" s="66" t="str" cm="1">
        <f t="array" ref="Q93">IF(AND(Q15="OK",engine.cfg!$D234),IF(Q4&lt;=Constants!$P20,Constants!$Q20,IF(Q4&gt;=Constants!$P23,Constants!$Q23,INDEX(Constants!$Q20:$Q23,MIN(MATCH(Q4,Constants!$P20:$P23),ROWS(Constants!$P20:$P23)-1))+(INDEX(Constants!$Q20:$Q23,MIN(MATCH(Q4,Constants!$P20:$P23),ROWS(Constants!$P20:$P23)-1)+1)-INDEX(Constants!$Q20:$Q23,MIN(MATCH(Q4,Constants!$P20:$P23),ROWS(Constants!$P20:$P23)-1)))*(Q4-INDEX(Constants!$P20:$P23,MIN(MATCH(Q4,Constants!$P20:$P23),ROWS(Constants!$P20:$P23)-1)))/(INDEX(Constants!$P20:$P23,MIN(MATCH(Q4,Constants!$P20:$P23),ROWS(Constants!$P20:$P23)-1)+1)-INDEX(Constants!$P20:$P23,MIN(MATCH(Q4,Constants!$P20:$P23),ROWS(Constants!$P20:$P23)-1))))),"N/A")</f>
        <v>N/A</v>
      </c>
      <c r="R93" s="66" t="str" cm="1">
        <f t="array" ref="R93">IF(AND(R15="OK",engine.cfg!$D234),IF(R4&lt;=Constants!$P20,Constants!$Q20,IF(R4&gt;=Constants!$P23,Constants!$Q23,INDEX(Constants!$Q20:$Q23,MIN(MATCH(R4,Constants!$P20:$P23),ROWS(Constants!$P20:$P23)-1))+(INDEX(Constants!$Q20:$Q23,MIN(MATCH(R4,Constants!$P20:$P23),ROWS(Constants!$P20:$P23)-1)+1)-INDEX(Constants!$Q20:$Q23,MIN(MATCH(R4,Constants!$P20:$P23),ROWS(Constants!$P20:$P23)-1)))*(R4-INDEX(Constants!$P20:$P23,MIN(MATCH(R4,Constants!$P20:$P23),ROWS(Constants!$P20:$P23)-1)))/(INDEX(Constants!$P20:$P23,MIN(MATCH(R4,Constants!$P20:$P23),ROWS(Constants!$P20:$P23)-1)+1)-INDEX(Constants!$P20:$P23,MIN(MATCH(R4,Constants!$P20:$P23),ROWS(Constants!$P20:$P23)-1))))),"N/A")</f>
        <v>N/A</v>
      </c>
      <c r="S93" s="66" t="str" cm="1">
        <f t="array" ref="S93">IF(AND(S15="OK",engine.cfg!$D234),IF(S4&lt;=Constants!$P20,Constants!$Q20,IF(S4&gt;=Constants!$P23,Constants!$Q23,INDEX(Constants!$Q20:$Q23,MIN(MATCH(S4,Constants!$P20:$P23),ROWS(Constants!$P20:$P23)-1))+(INDEX(Constants!$Q20:$Q23,MIN(MATCH(S4,Constants!$P20:$P23),ROWS(Constants!$P20:$P23)-1)+1)-INDEX(Constants!$Q20:$Q23,MIN(MATCH(S4,Constants!$P20:$P23),ROWS(Constants!$P20:$P23)-1)))*(S4-INDEX(Constants!$P20:$P23,MIN(MATCH(S4,Constants!$P20:$P23),ROWS(Constants!$P20:$P23)-1)))/(INDEX(Constants!$P20:$P23,MIN(MATCH(S4,Constants!$P20:$P23),ROWS(Constants!$P20:$P23)-1)+1)-INDEX(Constants!$P20:$P23,MIN(MATCH(S4,Constants!$P20:$P23),ROWS(Constants!$P20:$P23)-1))))),"N/A")</f>
        <v>N/A</v>
      </c>
      <c r="T93" s="66" t="str" cm="1">
        <f t="array" ref="T93">IF(AND(T15="OK",engine.cfg!$D234),IF(T4&lt;=Constants!$P20,Constants!$Q20,IF(T4&gt;=Constants!$P23,Constants!$Q23,INDEX(Constants!$Q20:$Q23,MIN(MATCH(T4,Constants!$P20:$P23),ROWS(Constants!$P20:$P23)-1))+(INDEX(Constants!$Q20:$Q23,MIN(MATCH(T4,Constants!$P20:$P23),ROWS(Constants!$P20:$P23)-1)+1)-INDEX(Constants!$Q20:$Q23,MIN(MATCH(T4,Constants!$P20:$P23),ROWS(Constants!$P20:$P23)-1)))*(T4-INDEX(Constants!$P20:$P23,MIN(MATCH(T4,Constants!$P20:$P23),ROWS(Constants!$P20:$P23)-1)))/(INDEX(Constants!$P20:$P23,MIN(MATCH(T4,Constants!$P20:$P23),ROWS(Constants!$P20:$P23)-1)+1)-INDEX(Constants!$P20:$P23,MIN(MATCH(T4,Constants!$P20:$P23),ROWS(Constants!$P20:$P23)-1))))),"N/A")</f>
        <v>N/A</v>
      </c>
      <c r="U93" s="66" t="str" cm="1">
        <f t="array" ref="U93">IF(AND(U15="OK",engine.cfg!$D234),IF(U4&lt;=Constants!$P20,Constants!$Q20,IF(U4&gt;=Constants!$P23,Constants!$Q23,INDEX(Constants!$Q20:$Q23,MIN(MATCH(U4,Constants!$P20:$P23),ROWS(Constants!$P20:$P23)-1))+(INDEX(Constants!$Q20:$Q23,MIN(MATCH(U4,Constants!$P20:$P23),ROWS(Constants!$P20:$P23)-1)+1)-INDEX(Constants!$Q20:$Q23,MIN(MATCH(U4,Constants!$P20:$P23),ROWS(Constants!$P20:$P23)-1)))*(U4-INDEX(Constants!$P20:$P23,MIN(MATCH(U4,Constants!$P20:$P23),ROWS(Constants!$P20:$P23)-1)))/(INDEX(Constants!$P20:$P23,MIN(MATCH(U4,Constants!$P20:$P23),ROWS(Constants!$P20:$P23)-1)+1)-INDEX(Constants!$P20:$P23,MIN(MATCH(U4,Constants!$P20:$P23),ROWS(Constants!$P20:$P23)-1))))),"N/A")</f>
        <v>N/A</v>
      </c>
      <c r="V93" s="66" t="str" cm="1">
        <f t="array" ref="V93">IF(AND(V15="OK",engine.cfg!$D234),IF(V4&lt;=Constants!$P20,Constants!$Q20,IF(V4&gt;=Constants!$P23,Constants!$Q23,INDEX(Constants!$Q20:$Q23,MIN(MATCH(V4,Constants!$P20:$P23),ROWS(Constants!$P20:$P23)-1))+(INDEX(Constants!$Q20:$Q23,MIN(MATCH(V4,Constants!$P20:$P23),ROWS(Constants!$P20:$P23)-1)+1)-INDEX(Constants!$Q20:$Q23,MIN(MATCH(V4,Constants!$P20:$P23),ROWS(Constants!$P20:$P23)-1)))*(V4-INDEX(Constants!$P20:$P23,MIN(MATCH(V4,Constants!$P20:$P23),ROWS(Constants!$P20:$P23)-1)))/(INDEX(Constants!$P20:$P23,MIN(MATCH(V4,Constants!$P20:$P23),ROWS(Constants!$P20:$P23)-1)+1)-INDEX(Constants!$P20:$P23,MIN(MATCH(V4,Constants!$P20:$P23),ROWS(Constants!$P20:$P23)-1))))),"N/A")</f>
        <v>N/A</v>
      </c>
      <c r="W93" s="66" t="str" cm="1">
        <f t="array" ref="W93">IF(AND(W15="OK",engine.cfg!$D234),IF(W4&lt;=Constants!$P20,Constants!$Q20,IF(W4&gt;=Constants!$P23,Constants!$Q23,INDEX(Constants!$Q20:$Q23,MIN(MATCH(W4,Constants!$P20:$P23),ROWS(Constants!$P20:$P23)-1))+(INDEX(Constants!$Q20:$Q23,MIN(MATCH(W4,Constants!$P20:$P23),ROWS(Constants!$P20:$P23)-1)+1)-INDEX(Constants!$Q20:$Q23,MIN(MATCH(W4,Constants!$P20:$P23),ROWS(Constants!$P20:$P23)-1)))*(W4-INDEX(Constants!$P20:$P23,MIN(MATCH(W4,Constants!$P20:$P23),ROWS(Constants!$P20:$P23)-1)))/(INDEX(Constants!$P20:$P23,MIN(MATCH(W4,Constants!$P20:$P23),ROWS(Constants!$P20:$P23)-1)+1)-INDEX(Constants!$P20:$P23,MIN(MATCH(W4,Constants!$P20:$P23),ROWS(Constants!$P20:$P23)-1))))),"N/A")</f>
        <v>N/A</v>
      </c>
    </row>
    <row r="94" spans="1:23" ht="15" customHeight="1" x14ac:dyDescent="0.25">
      <c r="A94" s="42" t="s">
        <v>179</v>
      </c>
      <c r="B94" s="56" t="s">
        <v>42</v>
      </c>
      <c r="C94" s="66">
        <f>IF(C15="OK",IF(engine.cfg!$D233&gt;0,IF(AND(C5&lt;0,engine.cfg!$D232&lt;0),C5/engine.cfg!$D232,IF(engine.cfg!$D234,C93,0)),0),"N/A")</f>
        <v>0</v>
      </c>
      <c r="D94" s="66">
        <f>IF(D15="OK",IF(engine.cfg!$D233&gt;0,IF(AND(D5&lt;0,engine.cfg!$D232&lt;0),D5/engine.cfg!$D232,IF(engine.cfg!$D234,D93,0)),0),"N/A")</f>
        <v>0</v>
      </c>
      <c r="E94" s="66">
        <f>IF(E15="OK",IF(engine.cfg!$D233&gt;0,IF(AND(E5&lt;0,engine.cfg!$D232&lt;0),E5/engine.cfg!$D232,IF(engine.cfg!$D234,E93,0)),0),"N/A")</f>
        <v>0</v>
      </c>
      <c r="F94" s="66">
        <f>IF(F15="OK",IF(engine.cfg!$D233&gt;0,IF(AND(F5&lt;0,engine.cfg!$D232&lt;0),F5/engine.cfg!$D232,IF(engine.cfg!$D234,F93,0)),0),"N/A")</f>
        <v>0</v>
      </c>
      <c r="G94" s="66">
        <f>IF(G15="OK",IF(engine.cfg!$D233&gt;0,IF(AND(G5&lt;0,engine.cfg!$D232&lt;0),G5/engine.cfg!$D232,IF(engine.cfg!$D234,G93,0)),0),"N/A")</f>
        <v>0</v>
      </c>
      <c r="H94" s="66">
        <f>IF(H15="OK",IF(engine.cfg!$D233&gt;0,IF(AND(H5&lt;0,engine.cfg!$D232&lt;0),H5/engine.cfg!$D232,IF(engine.cfg!$D234,H93,0)),0),"N/A")</f>
        <v>0</v>
      </c>
      <c r="I94" s="66">
        <f>IF(I15="OK",IF(engine.cfg!$D233&gt;0,IF(AND(I5&lt;0,engine.cfg!$D232&lt;0),I5/engine.cfg!$D232,IF(engine.cfg!$D234,I93,0)),0),"N/A")</f>
        <v>0</v>
      </c>
      <c r="J94" s="66">
        <f>IF(J15="OK",IF(engine.cfg!$D233&gt;0,IF(AND(J5&lt;0,engine.cfg!$D232&lt;0),J5/engine.cfg!$D232,IF(engine.cfg!$D234,J93,0)),0),"N/A")</f>
        <v>0</v>
      </c>
      <c r="K94" s="66">
        <f>IF(K15="OK",IF(engine.cfg!$D233&gt;0,IF(AND(K5&lt;0,engine.cfg!$D232&lt;0),K5/engine.cfg!$D232,IF(engine.cfg!$D234,K93,0)),0),"N/A")</f>
        <v>0</v>
      </c>
      <c r="L94" s="66">
        <f>IF(L15="OK",IF(engine.cfg!$D233&gt;0,IF(AND(L5&lt;0,engine.cfg!$D232&lt;0),L5/engine.cfg!$D232,IF(engine.cfg!$D234,L93,0)),0),"N/A")</f>
        <v>0</v>
      </c>
      <c r="M94" s="66">
        <f>IF(M15="OK",IF(engine.cfg!$D233&gt;0,IF(AND(M5&lt;0,engine.cfg!$D232&lt;0),M5/engine.cfg!$D232,IF(engine.cfg!$D234,M93,0)),0),"N/A")</f>
        <v>0</v>
      </c>
      <c r="N94" s="66">
        <f>IF(N15="OK",IF(engine.cfg!$D233&gt;0,IF(AND(N5&lt;0,engine.cfg!$D232&lt;0),N5/engine.cfg!$D232,IF(engine.cfg!$D234,N93,0)),0),"N/A")</f>
        <v>0</v>
      </c>
      <c r="O94" s="66">
        <f>IF(O15="OK",IF(engine.cfg!$D233&gt;0,IF(AND(O5&lt;0,engine.cfg!$D232&lt;0),O5/engine.cfg!$D232,IF(engine.cfg!$D234,O93,0)),0),"N/A")</f>
        <v>0</v>
      </c>
      <c r="P94" s="66">
        <f>IF(P15="OK",IF(engine.cfg!$D233&gt;0,IF(AND(P5&lt;0,engine.cfg!$D232&lt;0),P5/engine.cfg!$D232,IF(engine.cfg!$D234,P93,0)),0),"N/A")</f>
        <v>0</v>
      </c>
      <c r="Q94" s="66">
        <f>IF(Q15="OK",IF(engine.cfg!$D233&gt;0,IF(AND(Q5&lt;0,engine.cfg!$D232&lt;0),Q5/engine.cfg!$D232,IF(engine.cfg!$D234,Q93,0)),0),"N/A")</f>
        <v>0</v>
      </c>
      <c r="R94" s="66">
        <f>IF(R15="OK",IF(engine.cfg!$D233&gt;0,IF(AND(R5&lt;0,engine.cfg!$D232&lt;0),R5/engine.cfg!$D232,IF(engine.cfg!$D234,R93,0)),0),"N/A")</f>
        <v>0</v>
      </c>
      <c r="S94" s="66">
        <f>IF(S15="OK",IF(engine.cfg!$D233&gt;0,IF(AND(S5&lt;0,engine.cfg!$D232&lt;0),S5/engine.cfg!$D232,IF(engine.cfg!$D234,S93,0)),0),"N/A")</f>
        <v>0</v>
      </c>
      <c r="T94" s="66">
        <f>IF(T15="OK",IF(engine.cfg!$D233&gt;0,IF(AND(T5&lt;0,engine.cfg!$D232&lt;0),T5/engine.cfg!$D232,IF(engine.cfg!$D234,T93,0)),0),"N/A")</f>
        <v>0</v>
      </c>
      <c r="U94" s="66">
        <f>IF(U15="OK",IF(engine.cfg!$D233&gt;0,IF(AND(U5&lt;0,engine.cfg!$D232&lt;0),U5/engine.cfg!$D232,IF(engine.cfg!$D234,U93,0)),0),"N/A")</f>
        <v>0</v>
      </c>
      <c r="V94" s="66">
        <f>IF(V15="OK",IF(engine.cfg!$D233&gt;0,IF(AND(V5&lt;0,engine.cfg!$D232&lt;0),V5/engine.cfg!$D232,IF(engine.cfg!$D234,V93,0)),0),"N/A")</f>
        <v>0</v>
      </c>
      <c r="W94" s="66">
        <f>IF(W15="OK",IF(engine.cfg!$D233&gt;0,IF(AND(W5&lt;0,engine.cfg!$D232&lt;0),W5/engine.cfg!$D232,IF(engine.cfg!$D234,W93,0)),0),"N/A")</f>
        <v>0</v>
      </c>
    </row>
    <row r="95" spans="1:23" ht="15" customHeight="1" x14ac:dyDescent="0.25">
      <c r="A95" s="212" t="s">
        <v>26</v>
      </c>
      <c r="B95" s="21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</row>
    <row r="96" spans="1:23" ht="15" customHeight="1" x14ac:dyDescent="0.25">
      <c r="A96" s="55" t="s">
        <v>31</v>
      </c>
      <c r="B96" s="56" t="s">
        <v>14</v>
      </c>
      <c r="C96" s="50" cm="1">
        <f t="array" ref="C96">IF(C15="OK",INDEX(engine.cfg!$E89:$N108,MIN(MATCH(MAX(engine.cfg!$D89,C88),engine.cfg!$D89:$D108),ROWS(engine.cfg!$D89:$D108)-1),MIN(MATCH(MAX(engine.cfg!$E88,C4),engine.cfg!$E88:$N88),COLUMNS(engine.cfg!$E88:$N88)-1))+(INDEX(engine.cfg!$E89:$N108,MIN(MATCH(MAX(engine.cfg!$D89,C88),engine.cfg!$D89:$D108),ROWS(engine.cfg!$D89:$D108)-1)+1,MIN(MATCH(MAX(engine.cfg!$E88,C4),engine.cfg!$E88:$N88),COLUMNS(engine.cfg!$E88:$N88)-1))-INDEX(engine.cfg!$E89:$N108,MIN(MATCH(MAX(engine.cfg!$D89,C88),engine.cfg!$D89:$D108),ROWS(engine.cfg!$D89:$D108)-1),MIN(MATCH(MAX(engine.cfg!$E88,C4),engine.cfg!$E88:$N88),COLUMNS(engine.cfg!$E88:$N88)-1)))*IF(C88&lt;=INDEX(engine.cfg!$D89:$D108,MIN(MATCH(MAX(engine.cfg!$D89,C88),engine.cfg!$D89:$D108),ROWS(engine.cfg!$D89:$D108)-1)),0,IF(C88&gt;=INDEX(engine.cfg!$D89:$D108,MIN(MATCH(MAX(engine.cfg!$D89,C88),engine.cfg!$D89:$D108),ROWS(engine.cfg!$D89:$D108)-1)+1),1,(C88-INDEX(engine.cfg!$D89:$D108,MIN(MATCH(MAX(engine.cfg!$D89,C88),engine.cfg!$D89:$D108),ROWS(engine.cfg!$D89:$D108)-1)))/(INDEX(engine.cfg!$D89:$D108,MIN(MATCH(MAX(engine.cfg!$D89,C88),engine.cfg!$D89:$D108),ROWS(engine.cfg!$D89:$D108)-1)+1)-INDEX(engine.cfg!$D89:$D108,MIN(MATCH(MAX(engine.cfg!$D89,C88),engine.cfg!$D89:$D108),ROWS(engine.cfg!$D89:$D108)-1)))))+(INDEX(engine.cfg!$E89:$N108,MIN(MATCH(MAX(engine.cfg!$D89,C88),engine.cfg!$D89:$D108),ROWS(engine.cfg!$D89:$D108)-1),MIN(MATCH(MAX(engine.cfg!$E88,C4),engine.cfg!$E88:$N88),COLUMNS(engine.cfg!$E88:$N88)-1)+1)+(INDEX(engine.cfg!$E89:$N108,MIN(MATCH(MAX(engine.cfg!$D89,C88),engine.cfg!$D89:$D108),ROWS(engine.cfg!$D89:$D108)-1)+1,MIN(MATCH(MAX(engine.cfg!$E88,C4),engine.cfg!$E88:$N88),COLUMNS(engine.cfg!$E88:$N88)-1)+1)-INDEX(engine.cfg!$E89:$N108,MIN(MATCH(MAX(engine.cfg!$D89,C88),engine.cfg!$D89:$D108),ROWS(engine.cfg!$D89:$D108)-1),MIN(MATCH(MAX(engine.cfg!$E88,C4),engine.cfg!$E88:$N88),COLUMNS(engine.cfg!$E88:$N88)-1)+1))*IF(C88&lt;=INDEX(engine.cfg!$D89:$D108,MIN(MATCH(MAX(engine.cfg!$D89,C88),engine.cfg!$D89:$D108),ROWS(engine.cfg!$D89:$D108)-1)),0,IF(C88&gt;=INDEX(engine.cfg!$D89:$D108,MIN(MATCH(MAX(engine.cfg!$D89,C88),engine.cfg!$D89:$D108),ROWS(engine.cfg!$D89:$D108)-1)+1),1,(C88-INDEX(engine.cfg!$D89:$D108,MIN(MATCH(MAX(engine.cfg!$D89,C88),engine.cfg!$D89:$D108),ROWS(engine.cfg!$D89:$D108)-1)))/(INDEX(engine.cfg!$D89:$D108,MIN(MATCH(MAX(engine.cfg!$D89,C88),engine.cfg!$D89:$D108),ROWS(engine.cfg!$D89:$D108)-1)+1)-INDEX(engine.cfg!$D89:$D108,MIN(MATCH(MAX(engine.cfg!$D89,C88),engine.cfg!$D89:$D108),ROWS(engine.cfg!$D89:$D108)-1)))))-(INDEX(engine.cfg!$E89:$N108,MIN(MATCH(MAX(engine.cfg!$D89,C88),engine.cfg!$D89:$D108),ROWS(engine.cfg!$D89:$D108)-1),MIN(MATCH(MAX(engine.cfg!$E88,C4),engine.cfg!$E88:$N88),COLUMNS(engine.cfg!$E88:$N88)-1))+(INDEX(engine.cfg!$E89:$N108,MIN(MATCH(MAX(engine.cfg!$D89,C88),engine.cfg!$D89:$D108),ROWS(engine.cfg!$D89:$D108)-1)+1,MIN(MATCH(MAX(engine.cfg!$E88,C4),engine.cfg!$E88:$N88),COLUMNS(engine.cfg!$E88:$N88)-1))-INDEX(engine.cfg!$E89:$N108,MIN(MATCH(MAX(engine.cfg!$D89,C88),engine.cfg!$D89:$D108),ROWS(engine.cfg!$D89:$D108)-1),MIN(MATCH(MAX(engine.cfg!$E88,C4),engine.cfg!$E88:$N88),COLUMNS(engine.cfg!$E88:$N88)-1)))*IF(C88&lt;=INDEX(engine.cfg!$D89:$D108,MIN(MATCH(MAX(engine.cfg!$D89,C88),engine.cfg!$D89:$D108),ROWS(engine.cfg!$D89:$D108)-1)),0,IF(C88&gt;=INDEX(engine.cfg!$D89:$D108,MIN(MATCH(MAX(engine.cfg!$D89,C88),engine.cfg!$D89:$D108),ROWS(engine.cfg!$D89:$D108)-1)+1),1,(C88-INDEX(engine.cfg!$D89:$D108,MIN(MATCH(MAX(engine.cfg!$D89,C88),engine.cfg!$D89:$D108),ROWS(engine.cfg!$D89:$D108)-1)))/(INDEX(engine.cfg!$D89:$D108,MIN(MATCH(MAX(engine.cfg!$D89,C88),engine.cfg!$D89:$D108),ROWS(engine.cfg!$D89:$D108)-1)+1)-INDEX(engine.cfg!$D89:$D108,MIN(MATCH(MAX(engine.cfg!$D89,C88),engine.cfg!$D89:$D108),ROWS(engine.cfg!$D89:$D108)-1)))))))*IF(C4&lt;=INDEX(engine.cfg!$E88:$N88,MIN(MATCH(MAX(engine.cfg!$E88,C4),engine.cfg!$E88:$N88),COLUMNS(engine.cfg!$E88:$N88)-1)),0,IF(C4&gt;=INDEX(engine.cfg!$E88:$N88,MIN(MATCH(MAX(engine.cfg!$E88,C4),engine.cfg!$E88:$N88),COLUMNS(engine.cfg!$E88:$N88)-1)+1),1,(C4-INDEX(engine.cfg!$E88:$N88,MIN(MATCH(MAX(engine.cfg!$E88,C4),engine.cfg!$E88:$N88),COLUMNS(engine.cfg!$E88:$N88)-1)))/(INDEX(engine.cfg!$E88:$N88,MIN(MATCH(MAX(engine.cfg!$E88,C4),engine.cfg!$E88:$N88),COLUMNS(engine.cfg!$E88:$N88)-1)+1)-INDEX(engine.cfg!$E88:$N88,MIN(MATCH(MAX(engine.cfg!$E88,C4),engine.cfg!$E88:$N88),COLUMNS(engine.cfg!$E88:$N88)-1))))),"N/A")</f>
        <v>0.61908024521790184</v>
      </c>
      <c r="D96" s="50" cm="1">
        <f t="array" ref="D96">IF(D15="OK",INDEX(engine.cfg!$E89:$N108,MIN(MATCH(MAX(engine.cfg!$D89,D88),engine.cfg!$D89:$D108),ROWS(engine.cfg!$D89:$D108)-1),MIN(MATCH(MAX(engine.cfg!$E88,D4),engine.cfg!$E88:$N88),COLUMNS(engine.cfg!$E88:$N88)-1))+(INDEX(engine.cfg!$E89:$N108,MIN(MATCH(MAX(engine.cfg!$D89,D88),engine.cfg!$D89:$D108),ROWS(engine.cfg!$D89:$D108)-1)+1,MIN(MATCH(MAX(engine.cfg!$E88,D4),engine.cfg!$E88:$N88),COLUMNS(engine.cfg!$E88:$N88)-1))-INDEX(engine.cfg!$E89:$N108,MIN(MATCH(MAX(engine.cfg!$D89,D88),engine.cfg!$D89:$D108),ROWS(engine.cfg!$D89:$D108)-1),MIN(MATCH(MAX(engine.cfg!$E88,D4),engine.cfg!$E88:$N88),COLUMNS(engine.cfg!$E88:$N88)-1)))*IF(D88&lt;=INDEX(engine.cfg!$D89:$D108,MIN(MATCH(MAX(engine.cfg!$D89,D88),engine.cfg!$D89:$D108),ROWS(engine.cfg!$D89:$D108)-1)),0,IF(D88&gt;=INDEX(engine.cfg!$D89:$D108,MIN(MATCH(MAX(engine.cfg!$D89,D88),engine.cfg!$D89:$D108),ROWS(engine.cfg!$D89:$D108)-1)+1),1,(D88-INDEX(engine.cfg!$D89:$D108,MIN(MATCH(MAX(engine.cfg!$D89,D88),engine.cfg!$D89:$D108),ROWS(engine.cfg!$D89:$D108)-1)))/(INDEX(engine.cfg!$D89:$D108,MIN(MATCH(MAX(engine.cfg!$D89,D88),engine.cfg!$D89:$D108),ROWS(engine.cfg!$D89:$D108)-1)+1)-INDEX(engine.cfg!$D89:$D108,MIN(MATCH(MAX(engine.cfg!$D89,D88),engine.cfg!$D89:$D108),ROWS(engine.cfg!$D89:$D108)-1)))))+(INDEX(engine.cfg!$E89:$N108,MIN(MATCH(MAX(engine.cfg!$D89,D88),engine.cfg!$D89:$D108),ROWS(engine.cfg!$D89:$D108)-1),MIN(MATCH(MAX(engine.cfg!$E88,D4),engine.cfg!$E88:$N88),COLUMNS(engine.cfg!$E88:$N88)-1)+1)+(INDEX(engine.cfg!$E89:$N108,MIN(MATCH(MAX(engine.cfg!$D89,D88),engine.cfg!$D89:$D108),ROWS(engine.cfg!$D89:$D108)-1)+1,MIN(MATCH(MAX(engine.cfg!$E88,D4),engine.cfg!$E88:$N88),COLUMNS(engine.cfg!$E88:$N88)-1)+1)-INDEX(engine.cfg!$E89:$N108,MIN(MATCH(MAX(engine.cfg!$D89,D88),engine.cfg!$D89:$D108),ROWS(engine.cfg!$D89:$D108)-1),MIN(MATCH(MAX(engine.cfg!$E88,D4),engine.cfg!$E88:$N88),COLUMNS(engine.cfg!$E88:$N88)-1)+1))*IF(D88&lt;=INDEX(engine.cfg!$D89:$D108,MIN(MATCH(MAX(engine.cfg!$D89,D88),engine.cfg!$D89:$D108),ROWS(engine.cfg!$D89:$D108)-1)),0,IF(D88&gt;=INDEX(engine.cfg!$D89:$D108,MIN(MATCH(MAX(engine.cfg!$D89,D88),engine.cfg!$D89:$D108),ROWS(engine.cfg!$D89:$D108)-1)+1),1,(D88-INDEX(engine.cfg!$D89:$D108,MIN(MATCH(MAX(engine.cfg!$D89,D88),engine.cfg!$D89:$D108),ROWS(engine.cfg!$D89:$D108)-1)))/(INDEX(engine.cfg!$D89:$D108,MIN(MATCH(MAX(engine.cfg!$D89,D88),engine.cfg!$D89:$D108),ROWS(engine.cfg!$D89:$D108)-1)+1)-INDEX(engine.cfg!$D89:$D108,MIN(MATCH(MAX(engine.cfg!$D89,D88),engine.cfg!$D89:$D108),ROWS(engine.cfg!$D89:$D108)-1)))))-(INDEX(engine.cfg!$E89:$N108,MIN(MATCH(MAX(engine.cfg!$D89,D88),engine.cfg!$D89:$D108),ROWS(engine.cfg!$D89:$D108)-1),MIN(MATCH(MAX(engine.cfg!$E88,D4),engine.cfg!$E88:$N88),COLUMNS(engine.cfg!$E88:$N88)-1))+(INDEX(engine.cfg!$E89:$N108,MIN(MATCH(MAX(engine.cfg!$D89,D88),engine.cfg!$D89:$D108),ROWS(engine.cfg!$D89:$D108)-1)+1,MIN(MATCH(MAX(engine.cfg!$E88,D4),engine.cfg!$E88:$N88),COLUMNS(engine.cfg!$E88:$N88)-1))-INDEX(engine.cfg!$E89:$N108,MIN(MATCH(MAX(engine.cfg!$D89,D88),engine.cfg!$D89:$D108),ROWS(engine.cfg!$D89:$D108)-1),MIN(MATCH(MAX(engine.cfg!$E88,D4),engine.cfg!$E88:$N88),COLUMNS(engine.cfg!$E88:$N88)-1)))*IF(D88&lt;=INDEX(engine.cfg!$D89:$D108,MIN(MATCH(MAX(engine.cfg!$D89,D88),engine.cfg!$D89:$D108),ROWS(engine.cfg!$D89:$D108)-1)),0,IF(D88&gt;=INDEX(engine.cfg!$D89:$D108,MIN(MATCH(MAX(engine.cfg!$D89,D88),engine.cfg!$D89:$D108),ROWS(engine.cfg!$D89:$D108)-1)+1),1,(D88-INDEX(engine.cfg!$D89:$D108,MIN(MATCH(MAX(engine.cfg!$D89,D88),engine.cfg!$D89:$D108),ROWS(engine.cfg!$D89:$D108)-1)))/(INDEX(engine.cfg!$D89:$D108,MIN(MATCH(MAX(engine.cfg!$D89,D88),engine.cfg!$D89:$D108),ROWS(engine.cfg!$D89:$D108)-1)+1)-INDEX(engine.cfg!$D89:$D108,MIN(MATCH(MAX(engine.cfg!$D89,D88),engine.cfg!$D89:$D108),ROWS(engine.cfg!$D89:$D108)-1)))))))*IF(D4&lt;=INDEX(engine.cfg!$E88:$N88,MIN(MATCH(MAX(engine.cfg!$E88,D4),engine.cfg!$E88:$N88),COLUMNS(engine.cfg!$E88:$N88)-1)),0,IF(D4&gt;=INDEX(engine.cfg!$E88:$N88,MIN(MATCH(MAX(engine.cfg!$E88,D4),engine.cfg!$E88:$N88),COLUMNS(engine.cfg!$E88:$N88)-1)+1),1,(D4-INDEX(engine.cfg!$E88:$N88,MIN(MATCH(MAX(engine.cfg!$E88,D4),engine.cfg!$E88:$N88),COLUMNS(engine.cfg!$E88:$N88)-1)))/(INDEX(engine.cfg!$E88:$N88,MIN(MATCH(MAX(engine.cfg!$E88,D4),engine.cfg!$E88:$N88),COLUMNS(engine.cfg!$E88:$N88)-1)+1)-INDEX(engine.cfg!$E88:$N88,MIN(MATCH(MAX(engine.cfg!$E88,D4),engine.cfg!$E88:$N88),COLUMNS(engine.cfg!$E88:$N88)-1))))),"N/A")</f>
        <v>0.64329203702019644</v>
      </c>
      <c r="E96" s="50" cm="1">
        <f t="array" ref="E96">IF(E15="OK",INDEX(engine.cfg!$E89:$N108,MIN(MATCH(MAX(engine.cfg!$D89,E88),engine.cfg!$D89:$D108),ROWS(engine.cfg!$D89:$D108)-1),MIN(MATCH(MAX(engine.cfg!$E88,E4),engine.cfg!$E88:$N88),COLUMNS(engine.cfg!$E88:$N88)-1))+(INDEX(engine.cfg!$E89:$N108,MIN(MATCH(MAX(engine.cfg!$D89,E88),engine.cfg!$D89:$D108),ROWS(engine.cfg!$D89:$D108)-1)+1,MIN(MATCH(MAX(engine.cfg!$E88,E4),engine.cfg!$E88:$N88),COLUMNS(engine.cfg!$E88:$N88)-1))-INDEX(engine.cfg!$E89:$N108,MIN(MATCH(MAX(engine.cfg!$D89,E88),engine.cfg!$D89:$D108),ROWS(engine.cfg!$D89:$D108)-1),MIN(MATCH(MAX(engine.cfg!$E88,E4),engine.cfg!$E88:$N88),COLUMNS(engine.cfg!$E88:$N88)-1)))*IF(E88&lt;=INDEX(engine.cfg!$D89:$D108,MIN(MATCH(MAX(engine.cfg!$D89,E88),engine.cfg!$D89:$D108),ROWS(engine.cfg!$D89:$D108)-1)),0,IF(E88&gt;=INDEX(engine.cfg!$D89:$D108,MIN(MATCH(MAX(engine.cfg!$D89,E88),engine.cfg!$D89:$D108),ROWS(engine.cfg!$D89:$D108)-1)+1),1,(E88-INDEX(engine.cfg!$D89:$D108,MIN(MATCH(MAX(engine.cfg!$D89,E88),engine.cfg!$D89:$D108),ROWS(engine.cfg!$D89:$D108)-1)))/(INDEX(engine.cfg!$D89:$D108,MIN(MATCH(MAX(engine.cfg!$D89,E88),engine.cfg!$D89:$D108),ROWS(engine.cfg!$D89:$D108)-1)+1)-INDEX(engine.cfg!$D89:$D108,MIN(MATCH(MAX(engine.cfg!$D89,E88),engine.cfg!$D89:$D108),ROWS(engine.cfg!$D89:$D108)-1)))))+(INDEX(engine.cfg!$E89:$N108,MIN(MATCH(MAX(engine.cfg!$D89,E88),engine.cfg!$D89:$D108),ROWS(engine.cfg!$D89:$D108)-1),MIN(MATCH(MAX(engine.cfg!$E88,E4),engine.cfg!$E88:$N88),COLUMNS(engine.cfg!$E88:$N88)-1)+1)+(INDEX(engine.cfg!$E89:$N108,MIN(MATCH(MAX(engine.cfg!$D89,E88),engine.cfg!$D89:$D108),ROWS(engine.cfg!$D89:$D108)-1)+1,MIN(MATCH(MAX(engine.cfg!$E88,E4),engine.cfg!$E88:$N88),COLUMNS(engine.cfg!$E88:$N88)-1)+1)-INDEX(engine.cfg!$E89:$N108,MIN(MATCH(MAX(engine.cfg!$D89,E88),engine.cfg!$D89:$D108),ROWS(engine.cfg!$D89:$D108)-1),MIN(MATCH(MAX(engine.cfg!$E88,E4),engine.cfg!$E88:$N88),COLUMNS(engine.cfg!$E88:$N88)-1)+1))*IF(E88&lt;=INDEX(engine.cfg!$D89:$D108,MIN(MATCH(MAX(engine.cfg!$D89,E88),engine.cfg!$D89:$D108),ROWS(engine.cfg!$D89:$D108)-1)),0,IF(E88&gt;=INDEX(engine.cfg!$D89:$D108,MIN(MATCH(MAX(engine.cfg!$D89,E88),engine.cfg!$D89:$D108),ROWS(engine.cfg!$D89:$D108)-1)+1),1,(E88-INDEX(engine.cfg!$D89:$D108,MIN(MATCH(MAX(engine.cfg!$D89,E88),engine.cfg!$D89:$D108),ROWS(engine.cfg!$D89:$D108)-1)))/(INDEX(engine.cfg!$D89:$D108,MIN(MATCH(MAX(engine.cfg!$D89,E88),engine.cfg!$D89:$D108),ROWS(engine.cfg!$D89:$D108)-1)+1)-INDEX(engine.cfg!$D89:$D108,MIN(MATCH(MAX(engine.cfg!$D89,E88),engine.cfg!$D89:$D108),ROWS(engine.cfg!$D89:$D108)-1)))))-(INDEX(engine.cfg!$E89:$N108,MIN(MATCH(MAX(engine.cfg!$D89,E88),engine.cfg!$D89:$D108),ROWS(engine.cfg!$D89:$D108)-1),MIN(MATCH(MAX(engine.cfg!$E88,E4),engine.cfg!$E88:$N88),COLUMNS(engine.cfg!$E88:$N88)-1))+(INDEX(engine.cfg!$E89:$N108,MIN(MATCH(MAX(engine.cfg!$D89,E88),engine.cfg!$D89:$D108),ROWS(engine.cfg!$D89:$D108)-1)+1,MIN(MATCH(MAX(engine.cfg!$E88,E4),engine.cfg!$E88:$N88),COLUMNS(engine.cfg!$E88:$N88)-1))-INDEX(engine.cfg!$E89:$N108,MIN(MATCH(MAX(engine.cfg!$D89,E88),engine.cfg!$D89:$D108),ROWS(engine.cfg!$D89:$D108)-1),MIN(MATCH(MAX(engine.cfg!$E88,E4),engine.cfg!$E88:$N88),COLUMNS(engine.cfg!$E88:$N88)-1)))*IF(E88&lt;=INDEX(engine.cfg!$D89:$D108,MIN(MATCH(MAX(engine.cfg!$D89,E88),engine.cfg!$D89:$D108),ROWS(engine.cfg!$D89:$D108)-1)),0,IF(E88&gt;=INDEX(engine.cfg!$D89:$D108,MIN(MATCH(MAX(engine.cfg!$D89,E88),engine.cfg!$D89:$D108),ROWS(engine.cfg!$D89:$D108)-1)+1),1,(E88-INDEX(engine.cfg!$D89:$D108,MIN(MATCH(MAX(engine.cfg!$D89,E88),engine.cfg!$D89:$D108),ROWS(engine.cfg!$D89:$D108)-1)))/(INDEX(engine.cfg!$D89:$D108,MIN(MATCH(MAX(engine.cfg!$D89,E88),engine.cfg!$D89:$D108),ROWS(engine.cfg!$D89:$D108)-1)+1)-INDEX(engine.cfg!$D89:$D108,MIN(MATCH(MAX(engine.cfg!$D89,E88),engine.cfg!$D89:$D108),ROWS(engine.cfg!$D89:$D108)-1)))))))*IF(E4&lt;=INDEX(engine.cfg!$E88:$N88,MIN(MATCH(MAX(engine.cfg!$E88,E4),engine.cfg!$E88:$N88),COLUMNS(engine.cfg!$E88:$N88)-1)),0,IF(E4&gt;=INDEX(engine.cfg!$E88:$N88,MIN(MATCH(MAX(engine.cfg!$E88,E4),engine.cfg!$E88:$N88),COLUMNS(engine.cfg!$E88:$N88)-1)+1),1,(E4-INDEX(engine.cfg!$E88:$N88,MIN(MATCH(MAX(engine.cfg!$E88,E4),engine.cfg!$E88:$N88),COLUMNS(engine.cfg!$E88:$N88)-1)))/(INDEX(engine.cfg!$E88:$N88,MIN(MATCH(MAX(engine.cfg!$E88,E4),engine.cfg!$E88:$N88),COLUMNS(engine.cfg!$E88:$N88)-1)+1)-INDEX(engine.cfg!$E88:$N88,MIN(MATCH(MAX(engine.cfg!$E88,E4),engine.cfg!$E88:$N88),COLUMNS(engine.cfg!$E88:$N88)-1))))),"N/A")</f>
        <v>0.66881954038241276</v>
      </c>
      <c r="F96" s="50" cm="1">
        <f t="array" ref="F96">IF(F15="OK",INDEX(engine.cfg!$E89:$N108,MIN(MATCH(MAX(engine.cfg!$D89,F88),engine.cfg!$D89:$D108),ROWS(engine.cfg!$D89:$D108)-1),MIN(MATCH(MAX(engine.cfg!$E88,F4),engine.cfg!$E88:$N88),COLUMNS(engine.cfg!$E88:$N88)-1))+(INDEX(engine.cfg!$E89:$N108,MIN(MATCH(MAX(engine.cfg!$D89,F88),engine.cfg!$D89:$D108),ROWS(engine.cfg!$D89:$D108)-1)+1,MIN(MATCH(MAX(engine.cfg!$E88,F4),engine.cfg!$E88:$N88),COLUMNS(engine.cfg!$E88:$N88)-1))-INDEX(engine.cfg!$E89:$N108,MIN(MATCH(MAX(engine.cfg!$D89,F88),engine.cfg!$D89:$D108),ROWS(engine.cfg!$D89:$D108)-1),MIN(MATCH(MAX(engine.cfg!$E88,F4),engine.cfg!$E88:$N88),COLUMNS(engine.cfg!$E88:$N88)-1)))*IF(F88&lt;=INDEX(engine.cfg!$D89:$D108,MIN(MATCH(MAX(engine.cfg!$D89,F88),engine.cfg!$D89:$D108),ROWS(engine.cfg!$D89:$D108)-1)),0,IF(F88&gt;=INDEX(engine.cfg!$D89:$D108,MIN(MATCH(MAX(engine.cfg!$D89,F88),engine.cfg!$D89:$D108),ROWS(engine.cfg!$D89:$D108)-1)+1),1,(F88-INDEX(engine.cfg!$D89:$D108,MIN(MATCH(MAX(engine.cfg!$D89,F88),engine.cfg!$D89:$D108),ROWS(engine.cfg!$D89:$D108)-1)))/(INDEX(engine.cfg!$D89:$D108,MIN(MATCH(MAX(engine.cfg!$D89,F88),engine.cfg!$D89:$D108),ROWS(engine.cfg!$D89:$D108)-1)+1)-INDEX(engine.cfg!$D89:$D108,MIN(MATCH(MAX(engine.cfg!$D89,F88),engine.cfg!$D89:$D108),ROWS(engine.cfg!$D89:$D108)-1)))))+(INDEX(engine.cfg!$E89:$N108,MIN(MATCH(MAX(engine.cfg!$D89,F88),engine.cfg!$D89:$D108),ROWS(engine.cfg!$D89:$D108)-1),MIN(MATCH(MAX(engine.cfg!$E88,F4),engine.cfg!$E88:$N88),COLUMNS(engine.cfg!$E88:$N88)-1)+1)+(INDEX(engine.cfg!$E89:$N108,MIN(MATCH(MAX(engine.cfg!$D89,F88),engine.cfg!$D89:$D108),ROWS(engine.cfg!$D89:$D108)-1)+1,MIN(MATCH(MAX(engine.cfg!$E88,F4),engine.cfg!$E88:$N88),COLUMNS(engine.cfg!$E88:$N88)-1)+1)-INDEX(engine.cfg!$E89:$N108,MIN(MATCH(MAX(engine.cfg!$D89,F88),engine.cfg!$D89:$D108),ROWS(engine.cfg!$D89:$D108)-1),MIN(MATCH(MAX(engine.cfg!$E88,F4),engine.cfg!$E88:$N88),COLUMNS(engine.cfg!$E88:$N88)-1)+1))*IF(F88&lt;=INDEX(engine.cfg!$D89:$D108,MIN(MATCH(MAX(engine.cfg!$D89,F88),engine.cfg!$D89:$D108),ROWS(engine.cfg!$D89:$D108)-1)),0,IF(F88&gt;=INDEX(engine.cfg!$D89:$D108,MIN(MATCH(MAX(engine.cfg!$D89,F88),engine.cfg!$D89:$D108),ROWS(engine.cfg!$D89:$D108)-1)+1),1,(F88-INDEX(engine.cfg!$D89:$D108,MIN(MATCH(MAX(engine.cfg!$D89,F88),engine.cfg!$D89:$D108),ROWS(engine.cfg!$D89:$D108)-1)))/(INDEX(engine.cfg!$D89:$D108,MIN(MATCH(MAX(engine.cfg!$D89,F88),engine.cfg!$D89:$D108),ROWS(engine.cfg!$D89:$D108)-1)+1)-INDEX(engine.cfg!$D89:$D108,MIN(MATCH(MAX(engine.cfg!$D89,F88),engine.cfg!$D89:$D108),ROWS(engine.cfg!$D89:$D108)-1)))))-(INDEX(engine.cfg!$E89:$N108,MIN(MATCH(MAX(engine.cfg!$D89,F88),engine.cfg!$D89:$D108),ROWS(engine.cfg!$D89:$D108)-1),MIN(MATCH(MAX(engine.cfg!$E88,F4),engine.cfg!$E88:$N88),COLUMNS(engine.cfg!$E88:$N88)-1))+(INDEX(engine.cfg!$E89:$N108,MIN(MATCH(MAX(engine.cfg!$D89,F88),engine.cfg!$D89:$D108),ROWS(engine.cfg!$D89:$D108)-1)+1,MIN(MATCH(MAX(engine.cfg!$E88,F4),engine.cfg!$E88:$N88),COLUMNS(engine.cfg!$E88:$N88)-1))-INDEX(engine.cfg!$E89:$N108,MIN(MATCH(MAX(engine.cfg!$D89,F88),engine.cfg!$D89:$D108),ROWS(engine.cfg!$D89:$D108)-1),MIN(MATCH(MAX(engine.cfg!$E88,F4),engine.cfg!$E88:$N88),COLUMNS(engine.cfg!$E88:$N88)-1)))*IF(F88&lt;=INDEX(engine.cfg!$D89:$D108,MIN(MATCH(MAX(engine.cfg!$D89,F88),engine.cfg!$D89:$D108),ROWS(engine.cfg!$D89:$D108)-1)),0,IF(F88&gt;=INDEX(engine.cfg!$D89:$D108,MIN(MATCH(MAX(engine.cfg!$D89,F88),engine.cfg!$D89:$D108),ROWS(engine.cfg!$D89:$D108)-1)+1),1,(F88-INDEX(engine.cfg!$D89:$D108,MIN(MATCH(MAX(engine.cfg!$D89,F88),engine.cfg!$D89:$D108),ROWS(engine.cfg!$D89:$D108)-1)))/(INDEX(engine.cfg!$D89:$D108,MIN(MATCH(MAX(engine.cfg!$D89,F88),engine.cfg!$D89:$D108),ROWS(engine.cfg!$D89:$D108)-1)+1)-INDEX(engine.cfg!$D89:$D108,MIN(MATCH(MAX(engine.cfg!$D89,F88),engine.cfg!$D89:$D108),ROWS(engine.cfg!$D89:$D108)-1)))))))*IF(F4&lt;=INDEX(engine.cfg!$E88:$N88,MIN(MATCH(MAX(engine.cfg!$E88,F4),engine.cfg!$E88:$N88),COLUMNS(engine.cfg!$E88:$N88)-1)),0,IF(F4&gt;=INDEX(engine.cfg!$E88:$N88,MIN(MATCH(MAX(engine.cfg!$E88,F4),engine.cfg!$E88:$N88),COLUMNS(engine.cfg!$E88:$N88)-1)+1),1,(F4-INDEX(engine.cfg!$E88:$N88,MIN(MATCH(MAX(engine.cfg!$E88,F4),engine.cfg!$E88:$N88),COLUMNS(engine.cfg!$E88:$N88)-1)))/(INDEX(engine.cfg!$E88:$N88,MIN(MATCH(MAX(engine.cfg!$E88,F4),engine.cfg!$E88:$N88),COLUMNS(engine.cfg!$E88:$N88)-1)+1)-INDEX(engine.cfg!$E88:$N88,MIN(MATCH(MAX(engine.cfg!$E88,F4),engine.cfg!$E88:$N88),COLUMNS(engine.cfg!$E88:$N88)-1))))),"N/A")</f>
        <v>0.69742249612471263</v>
      </c>
      <c r="G96" s="50" cm="1">
        <f t="array" ref="G96">IF(G15="OK",INDEX(engine.cfg!$E89:$N108,MIN(MATCH(MAX(engine.cfg!$D89,G88),engine.cfg!$D89:$D108),ROWS(engine.cfg!$D89:$D108)-1),MIN(MATCH(MAX(engine.cfg!$E88,G4),engine.cfg!$E88:$N88),COLUMNS(engine.cfg!$E88:$N88)-1))+(INDEX(engine.cfg!$E89:$N108,MIN(MATCH(MAX(engine.cfg!$D89,G88),engine.cfg!$D89:$D108),ROWS(engine.cfg!$D89:$D108)-1)+1,MIN(MATCH(MAX(engine.cfg!$E88,G4),engine.cfg!$E88:$N88),COLUMNS(engine.cfg!$E88:$N88)-1))-INDEX(engine.cfg!$E89:$N108,MIN(MATCH(MAX(engine.cfg!$D89,G88),engine.cfg!$D89:$D108),ROWS(engine.cfg!$D89:$D108)-1),MIN(MATCH(MAX(engine.cfg!$E88,G4),engine.cfg!$E88:$N88),COLUMNS(engine.cfg!$E88:$N88)-1)))*IF(G88&lt;=INDEX(engine.cfg!$D89:$D108,MIN(MATCH(MAX(engine.cfg!$D89,G88),engine.cfg!$D89:$D108),ROWS(engine.cfg!$D89:$D108)-1)),0,IF(G88&gt;=INDEX(engine.cfg!$D89:$D108,MIN(MATCH(MAX(engine.cfg!$D89,G88),engine.cfg!$D89:$D108),ROWS(engine.cfg!$D89:$D108)-1)+1),1,(G88-INDEX(engine.cfg!$D89:$D108,MIN(MATCH(MAX(engine.cfg!$D89,G88),engine.cfg!$D89:$D108),ROWS(engine.cfg!$D89:$D108)-1)))/(INDEX(engine.cfg!$D89:$D108,MIN(MATCH(MAX(engine.cfg!$D89,G88),engine.cfg!$D89:$D108),ROWS(engine.cfg!$D89:$D108)-1)+1)-INDEX(engine.cfg!$D89:$D108,MIN(MATCH(MAX(engine.cfg!$D89,G88),engine.cfg!$D89:$D108),ROWS(engine.cfg!$D89:$D108)-1)))))+(INDEX(engine.cfg!$E89:$N108,MIN(MATCH(MAX(engine.cfg!$D89,G88),engine.cfg!$D89:$D108),ROWS(engine.cfg!$D89:$D108)-1),MIN(MATCH(MAX(engine.cfg!$E88,G4),engine.cfg!$E88:$N88),COLUMNS(engine.cfg!$E88:$N88)-1)+1)+(INDEX(engine.cfg!$E89:$N108,MIN(MATCH(MAX(engine.cfg!$D89,G88),engine.cfg!$D89:$D108),ROWS(engine.cfg!$D89:$D108)-1)+1,MIN(MATCH(MAX(engine.cfg!$E88,G4),engine.cfg!$E88:$N88),COLUMNS(engine.cfg!$E88:$N88)-1)+1)-INDEX(engine.cfg!$E89:$N108,MIN(MATCH(MAX(engine.cfg!$D89,G88),engine.cfg!$D89:$D108),ROWS(engine.cfg!$D89:$D108)-1),MIN(MATCH(MAX(engine.cfg!$E88,G4),engine.cfg!$E88:$N88),COLUMNS(engine.cfg!$E88:$N88)-1)+1))*IF(G88&lt;=INDEX(engine.cfg!$D89:$D108,MIN(MATCH(MAX(engine.cfg!$D89,G88),engine.cfg!$D89:$D108),ROWS(engine.cfg!$D89:$D108)-1)),0,IF(G88&gt;=INDEX(engine.cfg!$D89:$D108,MIN(MATCH(MAX(engine.cfg!$D89,G88),engine.cfg!$D89:$D108),ROWS(engine.cfg!$D89:$D108)-1)+1),1,(G88-INDEX(engine.cfg!$D89:$D108,MIN(MATCH(MAX(engine.cfg!$D89,G88),engine.cfg!$D89:$D108),ROWS(engine.cfg!$D89:$D108)-1)))/(INDEX(engine.cfg!$D89:$D108,MIN(MATCH(MAX(engine.cfg!$D89,G88),engine.cfg!$D89:$D108),ROWS(engine.cfg!$D89:$D108)-1)+1)-INDEX(engine.cfg!$D89:$D108,MIN(MATCH(MAX(engine.cfg!$D89,G88),engine.cfg!$D89:$D108),ROWS(engine.cfg!$D89:$D108)-1)))))-(INDEX(engine.cfg!$E89:$N108,MIN(MATCH(MAX(engine.cfg!$D89,G88),engine.cfg!$D89:$D108),ROWS(engine.cfg!$D89:$D108)-1),MIN(MATCH(MAX(engine.cfg!$E88,G4),engine.cfg!$E88:$N88),COLUMNS(engine.cfg!$E88:$N88)-1))+(INDEX(engine.cfg!$E89:$N108,MIN(MATCH(MAX(engine.cfg!$D89,G88),engine.cfg!$D89:$D108),ROWS(engine.cfg!$D89:$D108)-1)+1,MIN(MATCH(MAX(engine.cfg!$E88,G4),engine.cfg!$E88:$N88),COLUMNS(engine.cfg!$E88:$N88)-1))-INDEX(engine.cfg!$E89:$N108,MIN(MATCH(MAX(engine.cfg!$D89,G88),engine.cfg!$D89:$D108),ROWS(engine.cfg!$D89:$D108)-1),MIN(MATCH(MAX(engine.cfg!$E88,G4),engine.cfg!$E88:$N88),COLUMNS(engine.cfg!$E88:$N88)-1)))*IF(G88&lt;=INDEX(engine.cfg!$D89:$D108,MIN(MATCH(MAX(engine.cfg!$D89,G88),engine.cfg!$D89:$D108),ROWS(engine.cfg!$D89:$D108)-1)),0,IF(G88&gt;=INDEX(engine.cfg!$D89:$D108,MIN(MATCH(MAX(engine.cfg!$D89,G88),engine.cfg!$D89:$D108),ROWS(engine.cfg!$D89:$D108)-1)+1),1,(G88-INDEX(engine.cfg!$D89:$D108,MIN(MATCH(MAX(engine.cfg!$D89,G88),engine.cfg!$D89:$D108),ROWS(engine.cfg!$D89:$D108)-1)))/(INDEX(engine.cfg!$D89:$D108,MIN(MATCH(MAX(engine.cfg!$D89,G88),engine.cfg!$D89:$D108),ROWS(engine.cfg!$D89:$D108)-1)+1)-INDEX(engine.cfg!$D89:$D108,MIN(MATCH(MAX(engine.cfg!$D89,G88),engine.cfg!$D89:$D108),ROWS(engine.cfg!$D89:$D108)-1)))))))*IF(G4&lt;=INDEX(engine.cfg!$E88:$N88,MIN(MATCH(MAX(engine.cfg!$E88,G4),engine.cfg!$E88:$N88),COLUMNS(engine.cfg!$E88:$N88)-1)),0,IF(G4&gt;=INDEX(engine.cfg!$E88:$N88,MIN(MATCH(MAX(engine.cfg!$E88,G4),engine.cfg!$E88:$N88),COLUMNS(engine.cfg!$E88:$N88)-1)+1),1,(G4-INDEX(engine.cfg!$E88:$N88,MIN(MATCH(MAX(engine.cfg!$E88,G4),engine.cfg!$E88:$N88),COLUMNS(engine.cfg!$E88:$N88)-1)))/(INDEX(engine.cfg!$E88:$N88,MIN(MATCH(MAX(engine.cfg!$E88,G4),engine.cfg!$E88:$N88),COLUMNS(engine.cfg!$E88:$N88)-1)+1)-INDEX(engine.cfg!$E88:$N88,MIN(MATCH(MAX(engine.cfg!$E88,G4),engine.cfg!$E88:$N88),COLUMNS(engine.cfg!$E88:$N88)-1))))),"N/A")</f>
        <v>0.72788602118046142</v>
      </c>
      <c r="H96" s="50" cm="1">
        <f t="array" ref="H96">IF(H15="OK",INDEX(engine.cfg!$E89:$N108,MIN(MATCH(MAX(engine.cfg!$D89,H88),engine.cfg!$D89:$D108),ROWS(engine.cfg!$D89:$D108)-1),MIN(MATCH(MAX(engine.cfg!$E88,H4),engine.cfg!$E88:$N88),COLUMNS(engine.cfg!$E88:$N88)-1))+(INDEX(engine.cfg!$E89:$N108,MIN(MATCH(MAX(engine.cfg!$D89,H88),engine.cfg!$D89:$D108),ROWS(engine.cfg!$D89:$D108)-1)+1,MIN(MATCH(MAX(engine.cfg!$E88,H4),engine.cfg!$E88:$N88),COLUMNS(engine.cfg!$E88:$N88)-1))-INDEX(engine.cfg!$E89:$N108,MIN(MATCH(MAX(engine.cfg!$D89,H88),engine.cfg!$D89:$D108),ROWS(engine.cfg!$D89:$D108)-1),MIN(MATCH(MAX(engine.cfg!$E88,H4),engine.cfg!$E88:$N88),COLUMNS(engine.cfg!$E88:$N88)-1)))*IF(H88&lt;=INDEX(engine.cfg!$D89:$D108,MIN(MATCH(MAX(engine.cfg!$D89,H88),engine.cfg!$D89:$D108),ROWS(engine.cfg!$D89:$D108)-1)),0,IF(H88&gt;=INDEX(engine.cfg!$D89:$D108,MIN(MATCH(MAX(engine.cfg!$D89,H88),engine.cfg!$D89:$D108),ROWS(engine.cfg!$D89:$D108)-1)+1),1,(H88-INDEX(engine.cfg!$D89:$D108,MIN(MATCH(MAX(engine.cfg!$D89,H88),engine.cfg!$D89:$D108),ROWS(engine.cfg!$D89:$D108)-1)))/(INDEX(engine.cfg!$D89:$D108,MIN(MATCH(MAX(engine.cfg!$D89,H88),engine.cfg!$D89:$D108),ROWS(engine.cfg!$D89:$D108)-1)+1)-INDEX(engine.cfg!$D89:$D108,MIN(MATCH(MAX(engine.cfg!$D89,H88),engine.cfg!$D89:$D108),ROWS(engine.cfg!$D89:$D108)-1)))))+(INDEX(engine.cfg!$E89:$N108,MIN(MATCH(MAX(engine.cfg!$D89,H88),engine.cfg!$D89:$D108),ROWS(engine.cfg!$D89:$D108)-1),MIN(MATCH(MAX(engine.cfg!$E88,H4),engine.cfg!$E88:$N88),COLUMNS(engine.cfg!$E88:$N88)-1)+1)+(INDEX(engine.cfg!$E89:$N108,MIN(MATCH(MAX(engine.cfg!$D89,H88),engine.cfg!$D89:$D108),ROWS(engine.cfg!$D89:$D108)-1)+1,MIN(MATCH(MAX(engine.cfg!$E88,H4),engine.cfg!$E88:$N88),COLUMNS(engine.cfg!$E88:$N88)-1)+1)-INDEX(engine.cfg!$E89:$N108,MIN(MATCH(MAX(engine.cfg!$D89,H88),engine.cfg!$D89:$D108),ROWS(engine.cfg!$D89:$D108)-1),MIN(MATCH(MAX(engine.cfg!$E88,H4),engine.cfg!$E88:$N88),COLUMNS(engine.cfg!$E88:$N88)-1)+1))*IF(H88&lt;=INDEX(engine.cfg!$D89:$D108,MIN(MATCH(MAX(engine.cfg!$D89,H88),engine.cfg!$D89:$D108),ROWS(engine.cfg!$D89:$D108)-1)),0,IF(H88&gt;=INDEX(engine.cfg!$D89:$D108,MIN(MATCH(MAX(engine.cfg!$D89,H88),engine.cfg!$D89:$D108),ROWS(engine.cfg!$D89:$D108)-1)+1),1,(H88-INDEX(engine.cfg!$D89:$D108,MIN(MATCH(MAX(engine.cfg!$D89,H88),engine.cfg!$D89:$D108),ROWS(engine.cfg!$D89:$D108)-1)))/(INDEX(engine.cfg!$D89:$D108,MIN(MATCH(MAX(engine.cfg!$D89,H88),engine.cfg!$D89:$D108),ROWS(engine.cfg!$D89:$D108)-1)+1)-INDEX(engine.cfg!$D89:$D108,MIN(MATCH(MAX(engine.cfg!$D89,H88),engine.cfg!$D89:$D108),ROWS(engine.cfg!$D89:$D108)-1)))))-(INDEX(engine.cfg!$E89:$N108,MIN(MATCH(MAX(engine.cfg!$D89,H88),engine.cfg!$D89:$D108),ROWS(engine.cfg!$D89:$D108)-1),MIN(MATCH(MAX(engine.cfg!$E88,H4),engine.cfg!$E88:$N88),COLUMNS(engine.cfg!$E88:$N88)-1))+(INDEX(engine.cfg!$E89:$N108,MIN(MATCH(MAX(engine.cfg!$D89,H88),engine.cfg!$D89:$D108),ROWS(engine.cfg!$D89:$D108)-1)+1,MIN(MATCH(MAX(engine.cfg!$E88,H4),engine.cfg!$E88:$N88),COLUMNS(engine.cfg!$E88:$N88)-1))-INDEX(engine.cfg!$E89:$N108,MIN(MATCH(MAX(engine.cfg!$D89,H88),engine.cfg!$D89:$D108),ROWS(engine.cfg!$D89:$D108)-1),MIN(MATCH(MAX(engine.cfg!$E88,H4),engine.cfg!$E88:$N88),COLUMNS(engine.cfg!$E88:$N88)-1)))*IF(H88&lt;=INDEX(engine.cfg!$D89:$D108,MIN(MATCH(MAX(engine.cfg!$D89,H88),engine.cfg!$D89:$D108),ROWS(engine.cfg!$D89:$D108)-1)),0,IF(H88&gt;=INDEX(engine.cfg!$D89:$D108,MIN(MATCH(MAX(engine.cfg!$D89,H88),engine.cfg!$D89:$D108),ROWS(engine.cfg!$D89:$D108)-1)+1),1,(H88-INDEX(engine.cfg!$D89:$D108,MIN(MATCH(MAX(engine.cfg!$D89,H88),engine.cfg!$D89:$D108),ROWS(engine.cfg!$D89:$D108)-1)))/(INDEX(engine.cfg!$D89:$D108,MIN(MATCH(MAX(engine.cfg!$D89,H88),engine.cfg!$D89:$D108),ROWS(engine.cfg!$D89:$D108)-1)+1)-INDEX(engine.cfg!$D89:$D108,MIN(MATCH(MAX(engine.cfg!$D89,H88),engine.cfg!$D89:$D108),ROWS(engine.cfg!$D89:$D108)-1)))))))*IF(H4&lt;=INDEX(engine.cfg!$E88:$N88,MIN(MATCH(MAX(engine.cfg!$E88,H4),engine.cfg!$E88:$N88),COLUMNS(engine.cfg!$E88:$N88)-1)),0,IF(H4&gt;=INDEX(engine.cfg!$E88:$N88,MIN(MATCH(MAX(engine.cfg!$E88,H4),engine.cfg!$E88:$N88),COLUMNS(engine.cfg!$E88:$N88)-1)+1),1,(H4-INDEX(engine.cfg!$E88:$N88,MIN(MATCH(MAX(engine.cfg!$E88,H4),engine.cfg!$E88:$N88),COLUMNS(engine.cfg!$E88:$N88)-1)))/(INDEX(engine.cfg!$E88:$N88,MIN(MATCH(MAX(engine.cfg!$E88,H4),engine.cfg!$E88:$N88),COLUMNS(engine.cfg!$E88:$N88)-1)+1)-INDEX(engine.cfg!$E88:$N88,MIN(MATCH(MAX(engine.cfg!$E88,H4),engine.cfg!$E88:$N88),COLUMNS(engine.cfg!$E88:$N88)-1))))),"N/A")</f>
        <v>0.76020785497107513</v>
      </c>
      <c r="I96" s="50" cm="1">
        <f t="array" ref="I96">IF(I15="OK",INDEX(engine.cfg!$E89:$N108,MIN(MATCH(MAX(engine.cfg!$D89,I88),engine.cfg!$D89:$D108),ROWS(engine.cfg!$D89:$D108)-1),MIN(MATCH(MAX(engine.cfg!$E88,I4),engine.cfg!$E88:$N88),COLUMNS(engine.cfg!$E88:$N88)-1))+(INDEX(engine.cfg!$E89:$N108,MIN(MATCH(MAX(engine.cfg!$D89,I88),engine.cfg!$D89:$D108),ROWS(engine.cfg!$D89:$D108)-1)+1,MIN(MATCH(MAX(engine.cfg!$E88,I4),engine.cfg!$E88:$N88),COLUMNS(engine.cfg!$E88:$N88)-1))-INDEX(engine.cfg!$E89:$N108,MIN(MATCH(MAX(engine.cfg!$D89,I88),engine.cfg!$D89:$D108),ROWS(engine.cfg!$D89:$D108)-1),MIN(MATCH(MAX(engine.cfg!$E88,I4),engine.cfg!$E88:$N88),COLUMNS(engine.cfg!$E88:$N88)-1)))*IF(I88&lt;=INDEX(engine.cfg!$D89:$D108,MIN(MATCH(MAX(engine.cfg!$D89,I88),engine.cfg!$D89:$D108),ROWS(engine.cfg!$D89:$D108)-1)),0,IF(I88&gt;=INDEX(engine.cfg!$D89:$D108,MIN(MATCH(MAX(engine.cfg!$D89,I88),engine.cfg!$D89:$D108),ROWS(engine.cfg!$D89:$D108)-1)+1),1,(I88-INDEX(engine.cfg!$D89:$D108,MIN(MATCH(MAX(engine.cfg!$D89,I88),engine.cfg!$D89:$D108),ROWS(engine.cfg!$D89:$D108)-1)))/(INDEX(engine.cfg!$D89:$D108,MIN(MATCH(MAX(engine.cfg!$D89,I88),engine.cfg!$D89:$D108),ROWS(engine.cfg!$D89:$D108)-1)+1)-INDEX(engine.cfg!$D89:$D108,MIN(MATCH(MAX(engine.cfg!$D89,I88),engine.cfg!$D89:$D108),ROWS(engine.cfg!$D89:$D108)-1)))))+(INDEX(engine.cfg!$E89:$N108,MIN(MATCH(MAX(engine.cfg!$D89,I88),engine.cfg!$D89:$D108),ROWS(engine.cfg!$D89:$D108)-1),MIN(MATCH(MAX(engine.cfg!$E88,I4),engine.cfg!$E88:$N88),COLUMNS(engine.cfg!$E88:$N88)-1)+1)+(INDEX(engine.cfg!$E89:$N108,MIN(MATCH(MAX(engine.cfg!$D89,I88),engine.cfg!$D89:$D108),ROWS(engine.cfg!$D89:$D108)-1)+1,MIN(MATCH(MAX(engine.cfg!$E88,I4),engine.cfg!$E88:$N88),COLUMNS(engine.cfg!$E88:$N88)-1)+1)-INDEX(engine.cfg!$E89:$N108,MIN(MATCH(MAX(engine.cfg!$D89,I88),engine.cfg!$D89:$D108),ROWS(engine.cfg!$D89:$D108)-1),MIN(MATCH(MAX(engine.cfg!$E88,I4),engine.cfg!$E88:$N88),COLUMNS(engine.cfg!$E88:$N88)-1)+1))*IF(I88&lt;=INDEX(engine.cfg!$D89:$D108,MIN(MATCH(MAX(engine.cfg!$D89,I88),engine.cfg!$D89:$D108),ROWS(engine.cfg!$D89:$D108)-1)),0,IF(I88&gt;=INDEX(engine.cfg!$D89:$D108,MIN(MATCH(MAX(engine.cfg!$D89,I88),engine.cfg!$D89:$D108),ROWS(engine.cfg!$D89:$D108)-1)+1),1,(I88-INDEX(engine.cfg!$D89:$D108,MIN(MATCH(MAX(engine.cfg!$D89,I88),engine.cfg!$D89:$D108),ROWS(engine.cfg!$D89:$D108)-1)))/(INDEX(engine.cfg!$D89:$D108,MIN(MATCH(MAX(engine.cfg!$D89,I88),engine.cfg!$D89:$D108),ROWS(engine.cfg!$D89:$D108)-1)+1)-INDEX(engine.cfg!$D89:$D108,MIN(MATCH(MAX(engine.cfg!$D89,I88),engine.cfg!$D89:$D108),ROWS(engine.cfg!$D89:$D108)-1)))))-(INDEX(engine.cfg!$E89:$N108,MIN(MATCH(MAX(engine.cfg!$D89,I88),engine.cfg!$D89:$D108),ROWS(engine.cfg!$D89:$D108)-1),MIN(MATCH(MAX(engine.cfg!$E88,I4),engine.cfg!$E88:$N88),COLUMNS(engine.cfg!$E88:$N88)-1))+(INDEX(engine.cfg!$E89:$N108,MIN(MATCH(MAX(engine.cfg!$D89,I88),engine.cfg!$D89:$D108),ROWS(engine.cfg!$D89:$D108)-1)+1,MIN(MATCH(MAX(engine.cfg!$E88,I4),engine.cfg!$E88:$N88),COLUMNS(engine.cfg!$E88:$N88)-1))-INDEX(engine.cfg!$E89:$N108,MIN(MATCH(MAX(engine.cfg!$D89,I88),engine.cfg!$D89:$D108),ROWS(engine.cfg!$D89:$D108)-1),MIN(MATCH(MAX(engine.cfg!$E88,I4),engine.cfg!$E88:$N88),COLUMNS(engine.cfg!$E88:$N88)-1)))*IF(I88&lt;=INDEX(engine.cfg!$D89:$D108,MIN(MATCH(MAX(engine.cfg!$D89,I88),engine.cfg!$D89:$D108),ROWS(engine.cfg!$D89:$D108)-1)),0,IF(I88&gt;=INDEX(engine.cfg!$D89:$D108,MIN(MATCH(MAX(engine.cfg!$D89,I88),engine.cfg!$D89:$D108),ROWS(engine.cfg!$D89:$D108)-1)+1),1,(I88-INDEX(engine.cfg!$D89:$D108,MIN(MATCH(MAX(engine.cfg!$D89,I88),engine.cfg!$D89:$D108),ROWS(engine.cfg!$D89:$D108)-1)))/(INDEX(engine.cfg!$D89:$D108,MIN(MATCH(MAX(engine.cfg!$D89,I88),engine.cfg!$D89:$D108),ROWS(engine.cfg!$D89:$D108)-1)+1)-INDEX(engine.cfg!$D89:$D108,MIN(MATCH(MAX(engine.cfg!$D89,I88),engine.cfg!$D89:$D108),ROWS(engine.cfg!$D89:$D108)-1)))))))*IF(I4&lt;=INDEX(engine.cfg!$E88:$N88,MIN(MATCH(MAX(engine.cfg!$E88,I4),engine.cfg!$E88:$N88),COLUMNS(engine.cfg!$E88:$N88)-1)),0,IF(I4&gt;=INDEX(engine.cfg!$E88:$N88,MIN(MATCH(MAX(engine.cfg!$E88,I4),engine.cfg!$E88:$N88),COLUMNS(engine.cfg!$E88:$N88)-1)+1),1,(I4-INDEX(engine.cfg!$E88:$N88,MIN(MATCH(MAX(engine.cfg!$E88,I4),engine.cfg!$E88:$N88),COLUMNS(engine.cfg!$E88:$N88)-1)))/(INDEX(engine.cfg!$E88:$N88,MIN(MATCH(MAX(engine.cfg!$E88,I4),engine.cfg!$E88:$N88),COLUMNS(engine.cfg!$E88:$N88)-1)+1)-INDEX(engine.cfg!$E88:$N88,MIN(MATCH(MAX(engine.cfg!$E88,I4),engine.cfg!$E88:$N88),COLUMNS(engine.cfg!$E88:$N88)-1))))),"N/A")</f>
        <v>0.79670701678919653</v>
      </c>
      <c r="J96" s="50" cm="1">
        <f t="array" ref="J96">IF(J15="OK",INDEX(engine.cfg!$E89:$N108,MIN(MATCH(MAX(engine.cfg!$D89,J88),engine.cfg!$D89:$D108),ROWS(engine.cfg!$D89:$D108)-1),MIN(MATCH(MAX(engine.cfg!$E88,J4),engine.cfg!$E88:$N88),COLUMNS(engine.cfg!$E88:$N88)-1))+(INDEX(engine.cfg!$E89:$N108,MIN(MATCH(MAX(engine.cfg!$D89,J88),engine.cfg!$D89:$D108),ROWS(engine.cfg!$D89:$D108)-1)+1,MIN(MATCH(MAX(engine.cfg!$E88,J4),engine.cfg!$E88:$N88),COLUMNS(engine.cfg!$E88:$N88)-1))-INDEX(engine.cfg!$E89:$N108,MIN(MATCH(MAX(engine.cfg!$D89,J88),engine.cfg!$D89:$D108),ROWS(engine.cfg!$D89:$D108)-1),MIN(MATCH(MAX(engine.cfg!$E88,J4),engine.cfg!$E88:$N88),COLUMNS(engine.cfg!$E88:$N88)-1)))*IF(J88&lt;=INDEX(engine.cfg!$D89:$D108,MIN(MATCH(MAX(engine.cfg!$D89,J88),engine.cfg!$D89:$D108),ROWS(engine.cfg!$D89:$D108)-1)),0,IF(J88&gt;=INDEX(engine.cfg!$D89:$D108,MIN(MATCH(MAX(engine.cfg!$D89,J88),engine.cfg!$D89:$D108),ROWS(engine.cfg!$D89:$D108)-1)+1),1,(J88-INDEX(engine.cfg!$D89:$D108,MIN(MATCH(MAX(engine.cfg!$D89,J88),engine.cfg!$D89:$D108),ROWS(engine.cfg!$D89:$D108)-1)))/(INDEX(engine.cfg!$D89:$D108,MIN(MATCH(MAX(engine.cfg!$D89,J88),engine.cfg!$D89:$D108),ROWS(engine.cfg!$D89:$D108)-1)+1)-INDEX(engine.cfg!$D89:$D108,MIN(MATCH(MAX(engine.cfg!$D89,J88),engine.cfg!$D89:$D108),ROWS(engine.cfg!$D89:$D108)-1)))))+(INDEX(engine.cfg!$E89:$N108,MIN(MATCH(MAX(engine.cfg!$D89,J88),engine.cfg!$D89:$D108),ROWS(engine.cfg!$D89:$D108)-1),MIN(MATCH(MAX(engine.cfg!$E88,J4),engine.cfg!$E88:$N88),COLUMNS(engine.cfg!$E88:$N88)-1)+1)+(INDEX(engine.cfg!$E89:$N108,MIN(MATCH(MAX(engine.cfg!$D89,J88),engine.cfg!$D89:$D108),ROWS(engine.cfg!$D89:$D108)-1)+1,MIN(MATCH(MAX(engine.cfg!$E88,J4),engine.cfg!$E88:$N88),COLUMNS(engine.cfg!$E88:$N88)-1)+1)-INDEX(engine.cfg!$E89:$N108,MIN(MATCH(MAX(engine.cfg!$D89,J88),engine.cfg!$D89:$D108),ROWS(engine.cfg!$D89:$D108)-1),MIN(MATCH(MAX(engine.cfg!$E88,J4),engine.cfg!$E88:$N88),COLUMNS(engine.cfg!$E88:$N88)-1)+1))*IF(J88&lt;=INDEX(engine.cfg!$D89:$D108,MIN(MATCH(MAX(engine.cfg!$D89,J88),engine.cfg!$D89:$D108),ROWS(engine.cfg!$D89:$D108)-1)),0,IF(J88&gt;=INDEX(engine.cfg!$D89:$D108,MIN(MATCH(MAX(engine.cfg!$D89,J88),engine.cfg!$D89:$D108),ROWS(engine.cfg!$D89:$D108)-1)+1),1,(J88-INDEX(engine.cfg!$D89:$D108,MIN(MATCH(MAX(engine.cfg!$D89,J88),engine.cfg!$D89:$D108),ROWS(engine.cfg!$D89:$D108)-1)))/(INDEX(engine.cfg!$D89:$D108,MIN(MATCH(MAX(engine.cfg!$D89,J88),engine.cfg!$D89:$D108),ROWS(engine.cfg!$D89:$D108)-1)+1)-INDEX(engine.cfg!$D89:$D108,MIN(MATCH(MAX(engine.cfg!$D89,J88),engine.cfg!$D89:$D108),ROWS(engine.cfg!$D89:$D108)-1)))))-(INDEX(engine.cfg!$E89:$N108,MIN(MATCH(MAX(engine.cfg!$D89,J88),engine.cfg!$D89:$D108),ROWS(engine.cfg!$D89:$D108)-1),MIN(MATCH(MAX(engine.cfg!$E88,J4),engine.cfg!$E88:$N88),COLUMNS(engine.cfg!$E88:$N88)-1))+(INDEX(engine.cfg!$E89:$N108,MIN(MATCH(MAX(engine.cfg!$D89,J88),engine.cfg!$D89:$D108),ROWS(engine.cfg!$D89:$D108)-1)+1,MIN(MATCH(MAX(engine.cfg!$E88,J4),engine.cfg!$E88:$N88),COLUMNS(engine.cfg!$E88:$N88)-1))-INDEX(engine.cfg!$E89:$N108,MIN(MATCH(MAX(engine.cfg!$D89,J88),engine.cfg!$D89:$D108),ROWS(engine.cfg!$D89:$D108)-1),MIN(MATCH(MAX(engine.cfg!$E88,J4),engine.cfg!$E88:$N88),COLUMNS(engine.cfg!$E88:$N88)-1)))*IF(J88&lt;=INDEX(engine.cfg!$D89:$D108,MIN(MATCH(MAX(engine.cfg!$D89,J88),engine.cfg!$D89:$D108),ROWS(engine.cfg!$D89:$D108)-1)),0,IF(J88&gt;=INDEX(engine.cfg!$D89:$D108,MIN(MATCH(MAX(engine.cfg!$D89,J88),engine.cfg!$D89:$D108),ROWS(engine.cfg!$D89:$D108)-1)+1),1,(J88-INDEX(engine.cfg!$D89:$D108,MIN(MATCH(MAX(engine.cfg!$D89,J88),engine.cfg!$D89:$D108),ROWS(engine.cfg!$D89:$D108)-1)))/(INDEX(engine.cfg!$D89:$D108,MIN(MATCH(MAX(engine.cfg!$D89,J88),engine.cfg!$D89:$D108),ROWS(engine.cfg!$D89:$D108)-1)+1)-INDEX(engine.cfg!$D89:$D108,MIN(MATCH(MAX(engine.cfg!$D89,J88),engine.cfg!$D89:$D108),ROWS(engine.cfg!$D89:$D108)-1)))))))*IF(J4&lt;=INDEX(engine.cfg!$E88:$N88,MIN(MATCH(MAX(engine.cfg!$E88,J4),engine.cfg!$E88:$N88),COLUMNS(engine.cfg!$E88:$N88)-1)),0,IF(J4&gt;=INDEX(engine.cfg!$E88:$N88,MIN(MATCH(MAX(engine.cfg!$E88,J4),engine.cfg!$E88:$N88),COLUMNS(engine.cfg!$E88:$N88)-1)+1),1,(J4-INDEX(engine.cfg!$E88:$N88,MIN(MATCH(MAX(engine.cfg!$E88,J4),engine.cfg!$E88:$N88),COLUMNS(engine.cfg!$E88:$N88)-1)))/(INDEX(engine.cfg!$E88:$N88,MIN(MATCH(MAX(engine.cfg!$E88,J4),engine.cfg!$E88:$N88),COLUMNS(engine.cfg!$E88:$N88)-1)+1)-INDEX(engine.cfg!$E88:$N88,MIN(MATCH(MAX(engine.cfg!$E88,J4),engine.cfg!$E88:$N88),COLUMNS(engine.cfg!$E88:$N88)-1))))),"N/A")</f>
        <v>0.83567373649567123</v>
      </c>
      <c r="K96" s="50" cm="1">
        <f t="array" ref="K96">IF(K15="OK",INDEX(engine.cfg!$E89:$N108,MIN(MATCH(MAX(engine.cfg!$D89,K88),engine.cfg!$D89:$D108),ROWS(engine.cfg!$D89:$D108)-1),MIN(MATCH(MAX(engine.cfg!$E88,K4),engine.cfg!$E88:$N88),COLUMNS(engine.cfg!$E88:$N88)-1))+(INDEX(engine.cfg!$E89:$N108,MIN(MATCH(MAX(engine.cfg!$D89,K88),engine.cfg!$D89:$D108),ROWS(engine.cfg!$D89:$D108)-1)+1,MIN(MATCH(MAX(engine.cfg!$E88,K4),engine.cfg!$E88:$N88),COLUMNS(engine.cfg!$E88:$N88)-1))-INDEX(engine.cfg!$E89:$N108,MIN(MATCH(MAX(engine.cfg!$D89,K88),engine.cfg!$D89:$D108),ROWS(engine.cfg!$D89:$D108)-1),MIN(MATCH(MAX(engine.cfg!$E88,K4),engine.cfg!$E88:$N88),COLUMNS(engine.cfg!$E88:$N88)-1)))*IF(K88&lt;=INDEX(engine.cfg!$D89:$D108,MIN(MATCH(MAX(engine.cfg!$D89,K88),engine.cfg!$D89:$D108),ROWS(engine.cfg!$D89:$D108)-1)),0,IF(K88&gt;=INDEX(engine.cfg!$D89:$D108,MIN(MATCH(MAX(engine.cfg!$D89,K88),engine.cfg!$D89:$D108),ROWS(engine.cfg!$D89:$D108)-1)+1),1,(K88-INDEX(engine.cfg!$D89:$D108,MIN(MATCH(MAX(engine.cfg!$D89,K88),engine.cfg!$D89:$D108),ROWS(engine.cfg!$D89:$D108)-1)))/(INDEX(engine.cfg!$D89:$D108,MIN(MATCH(MAX(engine.cfg!$D89,K88),engine.cfg!$D89:$D108),ROWS(engine.cfg!$D89:$D108)-1)+1)-INDEX(engine.cfg!$D89:$D108,MIN(MATCH(MAX(engine.cfg!$D89,K88),engine.cfg!$D89:$D108),ROWS(engine.cfg!$D89:$D108)-1)))))+(INDEX(engine.cfg!$E89:$N108,MIN(MATCH(MAX(engine.cfg!$D89,K88),engine.cfg!$D89:$D108),ROWS(engine.cfg!$D89:$D108)-1),MIN(MATCH(MAX(engine.cfg!$E88,K4),engine.cfg!$E88:$N88),COLUMNS(engine.cfg!$E88:$N88)-1)+1)+(INDEX(engine.cfg!$E89:$N108,MIN(MATCH(MAX(engine.cfg!$D89,K88),engine.cfg!$D89:$D108),ROWS(engine.cfg!$D89:$D108)-1)+1,MIN(MATCH(MAX(engine.cfg!$E88,K4),engine.cfg!$E88:$N88),COLUMNS(engine.cfg!$E88:$N88)-1)+1)-INDEX(engine.cfg!$E89:$N108,MIN(MATCH(MAX(engine.cfg!$D89,K88),engine.cfg!$D89:$D108),ROWS(engine.cfg!$D89:$D108)-1),MIN(MATCH(MAX(engine.cfg!$E88,K4),engine.cfg!$E88:$N88),COLUMNS(engine.cfg!$E88:$N88)-1)+1))*IF(K88&lt;=INDEX(engine.cfg!$D89:$D108,MIN(MATCH(MAX(engine.cfg!$D89,K88),engine.cfg!$D89:$D108),ROWS(engine.cfg!$D89:$D108)-1)),0,IF(K88&gt;=INDEX(engine.cfg!$D89:$D108,MIN(MATCH(MAX(engine.cfg!$D89,K88),engine.cfg!$D89:$D108),ROWS(engine.cfg!$D89:$D108)-1)+1),1,(K88-INDEX(engine.cfg!$D89:$D108,MIN(MATCH(MAX(engine.cfg!$D89,K88),engine.cfg!$D89:$D108),ROWS(engine.cfg!$D89:$D108)-1)))/(INDEX(engine.cfg!$D89:$D108,MIN(MATCH(MAX(engine.cfg!$D89,K88),engine.cfg!$D89:$D108),ROWS(engine.cfg!$D89:$D108)-1)+1)-INDEX(engine.cfg!$D89:$D108,MIN(MATCH(MAX(engine.cfg!$D89,K88),engine.cfg!$D89:$D108),ROWS(engine.cfg!$D89:$D108)-1)))))-(INDEX(engine.cfg!$E89:$N108,MIN(MATCH(MAX(engine.cfg!$D89,K88),engine.cfg!$D89:$D108),ROWS(engine.cfg!$D89:$D108)-1),MIN(MATCH(MAX(engine.cfg!$E88,K4),engine.cfg!$E88:$N88),COLUMNS(engine.cfg!$E88:$N88)-1))+(INDEX(engine.cfg!$E89:$N108,MIN(MATCH(MAX(engine.cfg!$D89,K88),engine.cfg!$D89:$D108),ROWS(engine.cfg!$D89:$D108)-1)+1,MIN(MATCH(MAX(engine.cfg!$E88,K4),engine.cfg!$E88:$N88),COLUMNS(engine.cfg!$E88:$N88)-1))-INDEX(engine.cfg!$E89:$N108,MIN(MATCH(MAX(engine.cfg!$D89,K88),engine.cfg!$D89:$D108),ROWS(engine.cfg!$D89:$D108)-1),MIN(MATCH(MAX(engine.cfg!$E88,K4),engine.cfg!$E88:$N88),COLUMNS(engine.cfg!$E88:$N88)-1)))*IF(K88&lt;=INDEX(engine.cfg!$D89:$D108,MIN(MATCH(MAX(engine.cfg!$D89,K88),engine.cfg!$D89:$D108),ROWS(engine.cfg!$D89:$D108)-1)),0,IF(K88&gt;=INDEX(engine.cfg!$D89:$D108,MIN(MATCH(MAX(engine.cfg!$D89,K88),engine.cfg!$D89:$D108),ROWS(engine.cfg!$D89:$D108)-1)+1),1,(K88-INDEX(engine.cfg!$D89:$D108,MIN(MATCH(MAX(engine.cfg!$D89,K88),engine.cfg!$D89:$D108),ROWS(engine.cfg!$D89:$D108)-1)))/(INDEX(engine.cfg!$D89:$D108,MIN(MATCH(MAX(engine.cfg!$D89,K88),engine.cfg!$D89:$D108),ROWS(engine.cfg!$D89:$D108)-1)+1)-INDEX(engine.cfg!$D89:$D108,MIN(MATCH(MAX(engine.cfg!$D89,K88),engine.cfg!$D89:$D108),ROWS(engine.cfg!$D89:$D108)-1)))))))*IF(K4&lt;=INDEX(engine.cfg!$E88:$N88,MIN(MATCH(MAX(engine.cfg!$E88,K4),engine.cfg!$E88:$N88),COLUMNS(engine.cfg!$E88:$N88)-1)),0,IF(K4&gt;=INDEX(engine.cfg!$E88:$N88,MIN(MATCH(MAX(engine.cfg!$E88,K4),engine.cfg!$E88:$N88),COLUMNS(engine.cfg!$E88:$N88)-1)+1),1,(K4-INDEX(engine.cfg!$E88:$N88,MIN(MATCH(MAX(engine.cfg!$E88,K4),engine.cfg!$E88:$N88),COLUMNS(engine.cfg!$E88:$N88)-1)))/(INDEX(engine.cfg!$E88:$N88,MIN(MATCH(MAX(engine.cfg!$E88,K4),engine.cfg!$E88:$N88),COLUMNS(engine.cfg!$E88:$N88)-1)+1)-INDEX(engine.cfg!$E88:$N88,MIN(MATCH(MAX(engine.cfg!$E88,K4),engine.cfg!$E88:$N88),COLUMNS(engine.cfg!$E88:$N88)-1))))),"N/A")</f>
        <v>0.84502282040919119</v>
      </c>
      <c r="L96" s="50" cm="1">
        <f t="array" ref="L96">IF(L15="OK",INDEX(engine.cfg!$E89:$N108,MIN(MATCH(MAX(engine.cfg!$D89,L88),engine.cfg!$D89:$D108),ROWS(engine.cfg!$D89:$D108)-1),MIN(MATCH(MAX(engine.cfg!$E88,L4),engine.cfg!$E88:$N88),COLUMNS(engine.cfg!$E88:$N88)-1))+(INDEX(engine.cfg!$E89:$N108,MIN(MATCH(MAX(engine.cfg!$D89,L88),engine.cfg!$D89:$D108),ROWS(engine.cfg!$D89:$D108)-1)+1,MIN(MATCH(MAX(engine.cfg!$E88,L4),engine.cfg!$E88:$N88),COLUMNS(engine.cfg!$E88:$N88)-1))-INDEX(engine.cfg!$E89:$N108,MIN(MATCH(MAX(engine.cfg!$D89,L88),engine.cfg!$D89:$D108),ROWS(engine.cfg!$D89:$D108)-1),MIN(MATCH(MAX(engine.cfg!$E88,L4),engine.cfg!$E88:$N88),COLUMNS(engine.cfg!$E88:$N88)-1)))*IF(L88&lt;=INDEX(engine.cfg!$D89:$D108,MIN(MATCH(MAX(engine.cfg!$D89,L88),engine.cfg!$D89:$D108),ROWS(engine.cfg!$D89:$D108)-1)),0,IF(L88&gt;=INDEX(engine.cfg!$D89:$D108,MIN(MATCH(MAX(engine.cfg!$D89,L88),engine.cfg!$D89:$D108),ROWS(engine.cfg!$D89:$D108)-1)+1),1,(L88-INDEX(engine.cfg!$D89:$D108,MIN(MATCH(MAX(engine.cfg!$D89,L88),engine.cfg!$D89:$D108),ROWS(engine.cfg!$D89:$D108)-1)))/(INDEX(engine.cfg!$D89:$D108,MIN(MATCH(MAX(engine.cfg!$D89,L88),engine.cfg!$D89:$D108),ROWS(engine.cfg!$D89:$D108)-1)+1)-INDEX(engine.cfg!$D89:$D108,MIN(MATCH(MAX(engine.cfg!$D89,L88),engine.cfg!$D89:$D108),ROWS(engine.cfg!$D89:$D108)-1)))))+(INDEX(engine.cfg!$E89:$N108,MIN(MATCH(MAX(engine.cfg!$D89,L88),engine.cfg!$D89:$D108),ROWS(engine.cfg!$D89:$D108)-1),MIN(MATCH(MAX(engine.cfg!$E88,L4),engine.cfg!$E88:$N88),COLUMNS(engine.cfg!$E88:$N88)-1)+1)+(INDEX(engine.cfg!$E89:$N108,MIN(MATCH(MAX(engine.cfg!$D89,L88),engine.cfg!$D89:$D108),ROWS(engine.cfg!$D89:$D108)-1)+1,MIN(MATCH(MAX(engine.cfg!$E88,L4),engine.cfg!$E88:$N88),COLUMNS(engine.cfg!$E88:$N88)-1)+1)-INDEX(engine.cfg!$E89:$N108,MIN(MATCH(MAX(engine.cfg!$D89,L88),engine.cfg!$D89:$D108),ROWS(engine.cfg!$D89:$D108)-1),MIN(MATCH(MAX(engine.cfg!$E88,L4),engine.cfg!$E88:$N88),COLUMNS(engine.cfg!$E88:$N88)-1)+1))*IF(L88&lt;=INDEX(engine.cfg!$D89:$D108,MIN(MATCH(MAX(engine.cfg!$D89,L88),engine.cfg!$D89:$D108),ROWS(engine.cfg!$D89:$D108)-1)),0,IF(L88&gt;=INDEX(engine.cfg!$D89:$D108,MIN(MATCH(MAX(engine.cfg!$D89,L88),engine.cfg!$D89:$D108),ROWS(engine.cfg!$D89:$D108)-1)+1),1,(L88-INDEX(engine.cfg!$D89:$D108,MIN(MATCH(MAX(engine.cfg!$D89,L88),engine.cfg!$D89:$D108),ROWS(engine.cfg!$D89:$D108)-1)))/(INDEX(engine.cfg!$D89:$D108,MIN(MATCH(MAX(engine.cfg!$D89,L88),engine.cfg!$D89:$D108),ROWS(engine.cfg!$D89:$D108)-1)+1)-INDEX(engine.cfg!$D89:$D108,MIN(MATCH(MAX(engine.cfg!$D89,L88),engine.cfg!$D89:$D108),ROWS(engine.cfg!$D89:$D108)-1)))))-(INDEX(engine.cfg!$E89:$N108,MIN(MATCH(MAX(engine.cfg!$D89,L88),engine.cfg!$D89:$D108),ROWS(engine.cfg!$D89:$D108)-1),MIN(MATCH(MAX(engine.cfg!$E88,L4),engine.cfg!$E88:$N88),COLUMNS(engine.cfg!$E88:$N88)-1))+(INDEX(engine.cfg!$E89:$N108,MIN(MATCH(MAX(engine.cfg!$D89,L88),engine.cfg!$D89:$D108),ROWS(engine.cfg!$D89:$D108)-1)+1,MIN(MATCH(MAX(engine.cfg!$E88,L4),engine.cfg!$E88:$N88),COLUMNS(engine.cfg!$E88:$N88)-1))-INDEX(engine.cfg!$E89:$N108,MIN(MATCH(MAX(engine.cfg!$D89,L88),engine.cfg!$D89:$D108),ROWS(engine.cfg!$D89:$D108)-1),MIN(MATCH(MAX(engine.cfg!$E88,L4),engine.cfg!$E88:$N88),COLUMNS(engine.cfg!$E88:$N88)-1)))*IF(L88&lt;=INDEX(engine.cfg!$D89:$D108,MIN(MATCH(MAX(engine.cfg!$D89,L88),engine.cfg!$D89:$D108),ROWS(engine.cfg!$D89:$D108)-1)),0,IF(L88&gt;=INDEX(engine.cfg!$D89:$D108,MIN(MATCH(MAX(engine.cfg!$D89,L88),engine.cfg!$D89:$D108),ROWS(engine.cfg!$D89:$D108)-1)+1),1,(L88-INDEX(engine.cfg!$D89:$D108,MIN(MATCH(MAX(engine.cfg!$D89,L88),engine.cfg!$D89:$D108),ROWS(engine.cfg!$D89:$D108)-1)))/(INDEX(engine.cfg!$D89:$D108,MIN(MATCH(MAX(engine.cfg!$D89,L88),engine.cfg!$D89:$D108),ROWS(engine.cfg!$D89:$D108)-1)+1)-INDEX(engine.cfg!$D89:$D108,MIN(MATCH(MAX(engine.cfg!$D89,L88),engine.cfg!$D89:$D108),ROWS(engine.cfg!$D89:$D108)-1)))))))*IF(L4&lt;=INDEX(engine.cfg!$E88:$N88,MIN(MATCH(MAX(engine.cfg!$E88,L4),engine.cfg!$E88:$N88),COLUMNS(engine.cfg!$E88:$N88)-1)),0,IF(L4&gt;=INDEX(engine.cfg!$E88:$N88,MIN(MATCH(MAX(engine.cfg!$E88,L4),engine.cfg!$E88:$N88),COLUMNS(engine.cfg!$E88:$N88)-1)+1),1,(L4-INDEX(engine.cfg!$E88:$N88,MIN(MATCH(MAX(engine.cfg!$E88,L4),engine.cfg!$E88:$N88),COLUMNS(engine.cfg!$E88:$N88)-1)))/(INDEX(engine.cfg!$E88:$N88,MIN(MATCH(MAX(engine.cfg!$E88,L4),engine.cfg!$E88:$N88),COLUMNS(engine.cfg!$E88:$N88)-1)+1)-INDEX(engine.cfg!$E88:$N88,MIN(MATCH(MAX(engine.cfg!$E88,L4),engine.cfg!$E88:$N88),COLUMNS(engine.cfg!$E88:$N88)-1))))),"N/A")</f>
        <v>1.11435</v>
      </c>
      <c r="M96" s="50" cm="1">
        <f t="array" ref="M96">IF(M15="OK",INDEX(engine.cfg!$E89:$N108,MIN(MATCH(MAX(engine.cfg!$D89,M88),engine.cfg!$D89:$D108),ROWS(engine.cfg!$D89:$D108)-1),MIN(MATCH(MAX(engine.cfg!$E88,M4),engine.cfg!$E88:$N88),COLUMNS(engine.cfg!$E88:$N88)-1))+(INDEX(engine.cfg!$E89:$N108,MIN(MATCH(MAX(engine.cfg!$D89,M88),engine.cfg!$D89:$D108),ROWS(engine.cfg!$D89:$D108)-1)+1,MIN(MATCH(MAX(engine.cfg!$E88,M4),engine.cfg!$E88:$N88),COLUMNS(engine.cfg!$E88:$N88)-1))-INDEX(engine.cfg!$E89:$N108,MIN(MATCH(MAX(engine.cfg!$D89,M88),engine.cfg!$D89:$D108),ROWS(engine.cfg!$D89:$D108)-1),MIN(MATCH(MAX(engine.cfg!$E88,M4),engine.cfg!$E88:$N88),COLUMNS(engine.cfg!$E88:$N88)-1)))*IF(M88&lt;=INDEX(engine.cfg!$D89:$D108,MIN(MATCH(MAX(engine.cfg!$D89,M88),engine.cfg!$D89:$D108),ROWS(engine.cfg!$D89:$D108)-1)),0,IF(M88&gt;=INDEX(engine.cfg!$D89:$D108,MIN(MATCH(MAX(engine.cfg!$D89,M88),engine.cfg!$D89:$D108),ROWS(engine.cfg!$D89:$D108)-1)+1),1,(M88-INDEX(engine.cfg!$D89:$D108,MIN(MATCH(MAX(engine.cfg!$D89,M88),engine.cfg!$D89:$D108),ROWS(engine.cfg!$D89:$D108)-1)))/(INDEX(engine.cfg!$D89:$D108,MIN(MATCH(MAX(engine.cfg!$D89,M88),engine.cfg!$D89:$D108),ROWS(engine.cfg!$D89:$D108)-1)+1)-INDEX(engine.cfg!$D89:$D108,MIN(MATCH(MAX(engine.cfg!$D89,M88),engine.cfg!$D89:$D108),ROWS(engine.cfg!$D89:$D108)-1)))))+(INDEX(engine.cfg!$E89:$N108,MIN(MATCH(MAX(engine.cfg!$D89,M88),engine.cfg!$D89:$D108),ROWS(engine.cfg!$D89:$D108)-1),MIN(MATCH(MAX(engine.cfg!$E88,M4),engine.cfg!$E88:$N88),COLUMNS(engine.cfg!$E88:$N88)-1)+1)+(INDEX(engine.cfg!$E89:$N108,MIN(MATCH(MAX(engine.cfg!$D89,M88),engine.cfg!$D89:$D108),ROWS(engine.cfg!$D89:$D108)-1)+1,MIN(MATCH(MAX(engine.cfg!$E88,M4),engine.cfg!$E88:$N88),COLUMNS(engine.cfg!$E88:$N88)-1)+1)-INDEX(engine.cfg!$E89:$N108,MIN(MATCH(MAX(engine.cfg!$D89,M88),engine.cfg!$D89:$D108),ROWS(engine.cfg!$D89:$D108)-1),MIN(MATCH(MAX(engine.cfg!$E88,M4),engine.cfg!$E88:$N88),COLUMNS(engine.cfg!$E88:$N88)-1)+1))*IF(M88&lt;=INDEX(engine.cfg!$D89:$D108,MIN(MATCH(MAX(engine.cfg!$D89,M88),engine.cfg!$D89:$D108),ROWS(engine.cfg!$D89:$D108)-1)),0,IF(M88&gt;=INDEX(engine.cfg!$D89:$D108,MIN(MATCH(MAX(engine.cfg!$D89,M88),engine.cfg!$D89:$D108),ROWS(engine.cfg!$D89:$D108)-1)+1),1,(M88-INDEX(engine.cfg!$D89:$D108,MIN(MATCH(MAX(engine.cfg!$D89,M88),engine.cfg!$D89:$D108),ROWS(engine.cfg!$D89:$D108)-1)))/(INDEX(engine.cfg!$D89:$D108,MIN(MATCH(MAX(engine.cfg!$D89,M88),engine.cfg!$D89:$D108),ROWS(engine.cfg!$D89:$D108)-1)+1)-INDEX(engine.cfg!$D89:$D108,MIN(MATCH(MAX(engine.cfg!$D89,M88),engine.cfg!$D89:$D108),ROWS(engine.cfg!$D89:$D108)-1)))))-(INDEX(engine.cfg!$E89:$N108,MIN(MATCH(MAX(engine.cfg!$D89,M88),engine.cfg!$D89:$D108),ROWS(engine.cfg!$D89:$D108)-1),MIN(MATCH(MAX(engine.cfg!$E88,M4),engine.cfg!$E88:$N88),COLUMNS(engine.cfg!$E88:$N88)-1))+(INDEX(engine.cfg!$E89:$N108,MIN(MATCH(MAX(engine.cfg!$D89,M88),engine.cfg!$D89:$D108),ROWS(engine.cfg!$D89:$D108)-1)+1,MIN(MATCH(MAX(engine.cfg!$E88,M4),engine.cfg!$E88:$N88),COLUMNS(engine.cfg!$E88:$N88)-1))-INDEX(engine.cfg!$E89:$N108,MIN(MATCH(MAX(engine.cfg!$D89,M88),engine.cfg!$D89:$D108),ROWS(engine.cfg!$D89:$D108)-1),MIN(MATCH(MAX(engine.cfg!$E88,M4),engine.cfg!$E88:$N88),COLUMNS(engine.cfg!$E88:$N88)-1)))*IF(M88&lt;=INDEX(engine.cfg!$D89:$D108,MIN(MATCH(MAX(engine.cfg!$D89,M88),engine.cfg!$D89:$D108),ROWS(engine.cfg!$D89:$D108)-1)),0,IF(M88&gt;=INDEX(engine.cfg!$D89:$D108,MIN(MATCH(MAX(engine.cfg!$D89,M88),engine.cfg!$D89:$D108),ROWS(engine.cfg!$D89:$D108)-1)+1),1,(M88-INDEX(engine.cfg!$D89:$D108,MIN(MATCH(MAX(engine.cfg!$D89,M88),engine.cfg!$D89:$D108),ROWS(engine.cfg!$D89:$D108)-1)))/(INDEX(engine.cfg!$D89:$D108,MIN(MATCH(MAX(engine.cfg!$D89,M88),engine.cfg!$D89:$D108),ROWS(engine.cfg!$D89:$D108)-1)+1)-INDEX(engine.cfg!$D89:$D108,MIN(MATCH(MAX(engine.cfg!$D89,M88),engine.cfg!$D89:$D108),ROWS(engine.cfg!$D89:$D108)-1)))))))*IF(M4&lt;=INDEX(engine.cfg!$E88:$N88,MIN(MATCH(MAX(engine.cfg!$E88,M4),engine.cfg!$E88:$N88),COLUMNS(engine.cfg!$E88:$N88)-1)),0,IF(M4&gt;=INDEX(engine.cfg!$E88:$N88,MIN(MATCH(MAX(engine.cfg!$E88,M4),engine.cfg!$E88:$N88),COLUMNS(engine.cfg!$E88:$N88)-1)+1),1,(M4-INDEX(engine.cfg!$E88:$N88,MIN(MATCH(MAX(engine.cfg!$E88,M4),engine.cfg!$E88:$N88),COLUMNS(engine.cfg!$E88:$N88)-1)))/(INDEX(engine.cfg!$E88:$N88,MIN(MATCH(MAX(engine.cfg!$E88,M4),engine.cfg!$E88:$N88),COLUMNS(engine.cfg!$E88:$N88)-1)+1)-INDEX(engine.cfg!$E88:$N88,MIN(MATCH(MAX(engine.cfg!$E88,M4),engine.cfg!$E88:$N88),COLUMNS(engine.cfg!$E88:$N88)-1))))),"N/A")</f>
        <v>1.129475</v>
      </c>
      <c r="N96" s="50" cm="1">
        <f t="array" ref="N96">IF(N15="OK",INDEX(engine.cfg!$E89:$N108,MIN(MATCH(MAX(engine.cfg!$D89,N88),engine.cfg!$D89:$D108),ROWS(engine.cfg!$D89:$D108)-1),MIN(MATCH(MAX(engine.cfg!$E88,N4),engine.cfg!$E88:$N88),COLUMNS(engine.cfg!$E88:$N88)-1))+(INDEX(engine.cfg!$E89:$N108,MIN(MATCH(MAX(engine.cfg!$D89,N88),engine.cfg!$D89:$D108),ROWS(engine.cfg!$D89:$D108)-1)+1,MIN(MATCH(MAX(engine.cfg!$E88,N4),engine.cfg!$E88:$N88),COLUMNS(engine.cfg!$E88:$N88)-1))-INDEX(engine.cfg!$E89:$N108,MIN(MATCH(MAX(engine.cfg!$D89,N88),engine.cfg!$D89:$D108),ROWS(engine.cfg!$D89:$D108)-1),MIN(MATCH(MAX(engine.cfg!$E88,N4),engine.cfg!$E88:$N88),COLUMNS(engine.cfg!$E88:$N88)-1)))*IF(N88&lt;=INDEX(engine.cfg!$D89:$D108,MIN(MATCH(MAX(engine.cfg!$D89,N88),engine.cfg!$D89:$D108),ROWS(engine.cfg!$D89:$D108)-1)),0,IF(N88&gt;=INDEX(engine.cfg!$D89:$D108,MIN(MATCH(MAX(engine.cfg!$D89,N88),engine.cfg!$D89:$D108),ROWS(engine.cfg!$D89:$D108)-1)+1),1,(N88-INDEX(engine.cfg!$D89:$D108,MIN(MATCH(MAX(engine.cfg!$D89,N88),engine.cfg!$D89:$D108),ROWS(engine.cfg!$D89:$D108)-1)))/(INDEX(engine.cfg!$D89:$D108,MIN(MATCH(MAX(engine.cfg!$D89,N88),engine.cfg!$D89:$D108),ROWS(engine.cfg!$D89:$D108)-1)+1)-INDEX(engine.cfg!$D89:$D108,MIN(MATCH(MAX(engine.cfg!$D89,N88),engine.cfg!$D89:$D108),ROWS(engine.cfg!$D89:$D108)-1)))))+(INDEX(engine.cfg!$E89:$N108,MIN(MATCH(MAX(engine.cfg!$D89,N88),engine.cfg!$D89:$D108),ROWS(engine.cfg!$D89:$D108)-1),MIN(MATCH(MAX(engine.cfg!$E88,N4),engine.cfg!$E88:$N88),COLUMNS(engine.cfg!$E88:$N88)-1)+1)+(INDEX(engine.cfg!$E89:$N108,MIN(MATCH(MAX(engine.cfg!$D89,N88),engine.cfg!$D89:$D108),ROWS(engine.cfg!$D89:$D108)-1)+1,MIN(MATCH(MAX(engine.cfg!$E88,N4),engine.cfg!$E88:$N88),COLUMNS(engine.cfg!$E88:$N88)-1)+1)-INDEX(engine.cfg!$E89:$N108,MIN(MATCH(MAX(engine.cfg!$D89,N88),engine.cfg!$D89:$D108),ROWS(engine.cfg!$D89:$D108)-1),MIN(MATCH(MAX(engine.cfg!$E88,N4),engine.cfg!$E88:$N88),COLUMNS(engine.cfg!$E88:$N88)-1)+1))*IF(N88&lt;=INDEX(engine.cfg!$D89:$D108,MIN(MATCH(MAX(engine.cfg!$D89,N88),engine.cfg!$D89:$D108),ROWS(engine.cfg!$D89:$D108)-1)),0,IF(N88&gt;=INDEX(engine.cfg!$D89:$D108,MIN(MATCH(MAX(engine.cfg!$D89,N88),engine.cfg!$D89:$D108),ROWS(engine.cfg!$D89:$D108)-1)+1),1,(N88-INDEX(engine.cfg!$D89:$D108,MIN(MATCH(MAX(engine.cfg!$D89,N88),engine.cfg!$D89:$D108),ROWS(engine.cfg!$D89:$D108)-1)))/(INDEX(engine.cfg!$D89:$D108,MIN(MATCH(MAX(engine.cfg!$D89,N88),engine.cfg!$D89:$D108),ROWS(engine.cfg!$D89:$D108)-1)+1)-INDEX(engine.cfg!$D89:$D108,MIN(MATCH(MAX(engine.cfg!$D89,N88),engine.cfg!$D89:$D108),ROWS(engine.cfg!$D89:$D108)-1)))))-(INDEX(engine.cfg!$E89:$N108,MIN(MATCH(MAX(engine.cfg!$D89,N88),engine.cfg!$D89:$D108),ROWS(engine.cfg!$D89:$D108)-1),MIN(MATCH(MAX(engine.cfg!$E88,N4),engine.cfg!$E88:$N88),COLUMNS(engine.cfg!$E88:$N88)-1))+(INDEX(engine.cfg!$E89:$N108,MIN(MATCH(MAX(engine.cfg!$D89,N88),engine.cfg!$D89:$D108),ROWS(engine.cfg!$D89:$D108)-1)+1,MIN(MATCH(MAX(engine.cfg!$E88,N4),engine.cfg!$E88:$N88),COLUMNS(engine.cfg!$E88:$N88)-1))-INDEX(engine.cfg!$E89:$N108,MIN(MATCH(MAX(engine.cfg!$D89,N88),engine.cfg!$D89:$D108),ROWS(engine.cfg!$D89:$D108)-1),MIN(MATCH(MAX(engine.cfg!$E88,N4),engine.cfg!$E88:$N88),COLUMNS(engine.cfg!$E88:$N88)-1)))*IF(N88&lt;=INDEX(engine.cfg!$D89:$D108,MIN(MATCH(MAX(engine.cfg!$D89,N88),engine.cfg!$D89:$D108),ROWS(engine.cfg!$D89:$D108)-1)),0,IF(N88&gt;=INDEX(engine.cfg!$D89:$D108,MIN(MATCH(MAX(engine.cfg!$D89,N88),engine.cfg!$D89:$D108),ROWS(engine.cfg!$D89:$D108)-1)+1),1,(N88-INDEX(engine.cfg!$D89:$D108,MIN(MATCH(MAX(engine.cfg!$D89,N88),engine.cfg!$D89:$D108),ROWS(engine.cfg!$D89:$D108)-1)))/(INDEX(engine.cfg!$D89:$D108,MIN(MATCH(MAX(engine.cfg!$D89,N88),engine.cfg!$D89:$D108),ROWS(engine.cfg!$D89:$D108)-1)+1)-INDEX(engine.cfg!$D89:$D108,MIN(MATCH(MAX(engine.cfg!$D89,N88),engine.cfg!$D89:$D108),ROWS(engine.cfg!$D89:$D108)-1)))))))*IF(N4&lt;=INDEX(engine.cfg!$E88:$N88,MIN(MATCH(MAX(engine.cfg!$E88,N4),engine.cfg!$E88:$N88),COLUMNS(engine.cfg!$E88:$N88)-1)),0,IF(N4&gt;=INDEX(engine.cfg!$E88:$N88,MIN(MATCH(MAX(engine.cfg!$E88,N4),engine.cfg!$E88:$N88),COLUMNS(engine.cfg!$E88:$N88)-1)+1),1,(N4-INDEX(engine.cfg!$E88:$N88,MIN(MATCH(MAX(engine.cfg!$E88,N4),engine.cfg!$E88:$N88),COLUMNS(engine.cfg!$E88:$N88)-1)))/(INDEX(engine.cfg!$E88:$N88,MIN(MATCH(MAX(engine.cfg!$E88,N4),engine.cfg!$E88:$N88),COLUMNS(engine.cfg!$E88:$N88)-1)+1)-INDEX(engine.cfg!$E88:$N88,MIN(MATCH(MAX(engine.cfg!$E88,N4),engine.cfg!$E88:$N88),COLUMNS(engine.cfg!$E88:$N88)-1))))),"N/A")</f>
        <v>1.1446000000000001</v>
      </c>
      <c r="O96" s="50" cm="1">
        <f t="array" ref="O96">IF(O15="OK",INDEX(engine.cfg!$E89:$N108,MIN(MATCH(MAX(engine.cfg!$D89,O88),engine.cfg!$D89:$D108),ROWS(engine.cfg!$D89:$D108)-1),MIN(MATCH(MAX(engine.cfg!$E88,O4),engine.cfg!$E88:$N88),COLUMNS(engine.cfg!$E88:$N88)-1))+(INDEX(engine.cfg!$E89:$N108,MIN(MATCH(MAX(engine.cfg!$D89,O88),engine.cfg!$D89:$D108),ROWS(engine.cfg!$D89:$D108)-1)+1,MIN(MATCH(MAX(engine.cfg!$E88,O4),engine.cfg!$E88:$N88),COLUMNS(engine.cfg!$E88:$N88)-1))-INDEX(engine.cfg!$E89:$N108,MIN(MATCH(MAX(engine.cfg!$D89,O88),engine.cfg!$D89:$D108),ROWS(engine.cfg!$D89:$D108)-1),MIN(MATCH(MAX(engine.cfg!$E88,O4),engine.cfg!$E88:$N88),COLUMNS(engine.cfg!$E88:$N88)-1)))*IF(O88&lt;=INDEX(engine.cfg!$D89:$D108,MIN(MATCH(MAX(engine.cfg!$D89,O88),engine.cfg!$D89:$D108),ROWS(engine.cfg!$D89:$D108)-1)),0,IF(O88&gt;=INDEX(engine.cfg!$D89:$D108,MIN(MATCH(MAX(engine.cfg!$D89,O88),engine.cfg!$D89:$D108),ROWS(engine.cfg!$D89:$D108)-1)+1),1,(O88-INDEX(engine.cfg!$D89:$D108,MIN(MATCH(MAX(engine.cfg!$D89,O88),engine.cfg!$D89:$D108),ROWS(engine.cfg!$D89:$D108)-1)))/(INDEX(engine.cfg!$D89:$D108,MIN(MATCH(MAX(engine.cfg!$D89,O88),engine.cfg!$D89:$D108),ROWS(engine.cfg!$D89:$D108)-1)+1)-INDEX(engine.cfg!$D89:$D108,MIN(MATCH(MAX(engine.cfg!$D89,O88),engine.cfg!$D89:$D108),ROWS(engine.cfg!$D89:$D108)-1)))))+(INDEX(engine.cfg!$E89:$N108,MIN(MATCH(MAX(engine.cfg!$D89,O88),engine.cfg!$D89:$D108),ROWS(engine.cfg!$D89:$D108)-1),MIN(MATCH(MAX(engine.cfg!$E88,O4),engine.cfg!$E88:$N88),COLUMNS(engine.cfg!$E88:$N88)-1)+1)+(INDEX(engine.cfg!$E89:$N108,MIN(MATCH(MAX(engine.cfg!$D89,O88),engine.cfg!$D89:$D108),ROWS(engine.cfg!$D89:$D108)-1)+1,MIN(MATCH(MAX(engine.cfg!$E88,O4),engine.cfg!$E88:$N88),COLUMNS(engine.cfg!$E88:$N88)-1)+1)-INDEX(engine.cfg!$E89:$N108,MIN(MATCH(MAX(engine.cfg!$D89,O88),engine.cfg!$D89:$D108),ROWS(engine.cfg!$D89:$D108)-1),MIN(MATCH(MAX(engine.cfg!$E88,O4),engine.cfg!$E88:$N88),COLUMNS(engine.cfg!$E88:$N88)-1)+1))*IF(O88&lt;=INDEX(engine.cfg!$D89:$D108,MIN(MATCH(MAX(engine.cfg!$D89,O88),engine.cfg!$D89:$D108),ROWS(engine.cfg!$D89:$D108)-1)),0,IF(O88&gt;=INDEX(engine.cfg!$D89:$D108,MIN(MATCH(MAX(engine.cfg!$D89,O88),engine.cfg!$D89:$D108),ROWS(engine.cfg!$D89:$D108)-1)+1),1,(O88-INDEX(engine.cfg!$D89:$D108,MIN(MATCH(MAX(engine.cfg!$D89,O88),engine.cfg!$D89:$D108),ROWS(engine.cfg!$D89:$D108)-1)))/(INDEX(engine.cfg!$D89:$D108,MIN(MATCH(MAX(engine.cfg!$D89,O88),engine.cfg!$D89:$D108),ROWS(engine.cfg!$D89:$D108)-1)+1)-INDEX(engine.cfg!$D89:$D108,MIN(MATCH(MAX(engine.cfg!$D89,O88),engine.cfg!$D89:$D108),ROWS(engine.cfg!$D89:$D108)-1)))))-(INDEX(engine.cfg!$E89:$N108,MIN(MATCH(MAX(engine.cfg!$D89,O88),engine.cfg!$D89:$D108),ROWS(engine.cfg!$D89:$D108)-1),MIN(MATCH(MAX(engine.cfg!$E88,O4),engine.cfg!$E88:$N88),COLUMNS(engine.cfg!$E88:$N88)-1))+(INDEX(engine.cfg!$E89:$N108,MIN(MATCH(MAX(engine.cfg!$D89,O88),engine.cfg!$D89:$D108),ROWS(engine.cfg!$D89:$D108)-1)+1,MIN(MATCH(MAX(engine.cfg!$E88,O4),engine.cfg!$E88:$N88),COLUMNS(engine.cfg!$E88:$N88)-1))-INDEX(engine.cfg!$E89:$N108,MIN(MATCH(MAX(engine.cfg!$D89,O88),engine.cfg!$D89:$D108),ROWS(engine.cfg!$D89:$D108)-1),MIN(MATCH(MAX(engine.cfg!$E88,O4),engine.cfg!$E88:$N88),COLUMNS(engine.cfg!$E88:$N88)-1)))*IF(O88&lt;=INDEX(engine.cfg!$D89:$D108,MIN(MATCH(MAX(engine.cfg!$D89,O88),engine.cfg!$D89:$D108),ROWS(engine.cfg!$D89:$D108)-1)),0,IF(O88&gt;=INDEX(engine.cfg!$D89:$D108,MIN(MATCH(MAX(engine.cfg!$D89,O88),engine.cfg!$D89:$D108),ROWS(engine.cfg!$D89:$D108)-1)+1),1,(O88-INDEX(engine.cfg!$D89:$D108,MIN(MATCH(MAX(engine.cfg!$D89,O88),engine.cfg!$D89:$D108),ROWS(engine.cfg!$D89:$D108)-1)))/(INDEX(engine.cfg!$D89:$D108,MIN(MATCH(MAX(engine.cfg!$D89,O88),engine.cfg!$D89:$D108),ROWS(engine.cfg!$D89:$D108)-1)+1)-INDEX(engine.cfg!$D89:$D108,MIN(MATCH(MAX(engine.cfg!$D89,O88),engine.cfg!$D89:$D108),ROWS(engine.cfg!$D89:$D108)-1)))))))*IF(O4&lt;=INDEX(engine.cfg!$E88:$N88,MIN(MATCH(MAX(engine.cfg!$E88,O4),engine.cfg!$E88:$N88),COLUMNS(engine.cfg!$E88:$N88)-1)),0,IF(O4&gt;=INDEX(engine.cfg!$E88:$N88,MIN(MATCH(MAX(engine.cfg!$E88,O4),engine.cfg!$E88:$N88),COLUMNS(engine.cfg!$E88:$N88)-1)+1),1,(O4-INDEX(engine.cfg!$E88:$N88,MIN(MATCH(MAX(engine.cfg!$E88,O4),engine.cfg!$E88:$N88),COLUMNS(engine.cfg!$E88:$N88)-1)))/(INDEX(engine.cfg!$E88:$N88,MIN(MATCH(MAX(engine.cfg!$E88,O4),engine.cfg!$E88:$N88),COLUMNS(engine.cfg!$E88:$N88)-1)+1)-INDEX(engine.cfg!$E88:$N88,MIN(MATCH(MAX(engine.cfg!$E88,O4),engine.cfg!$E88:$N88),COLUMNS(engine.cfg!$E88:$N88)-1))))),"N/A")</f>
        <v>1.1597249999999999</v>
      </c>
      <c r="P96" s="50" cm="1">
        <f t="array" ref="P96">IF(P15="OK",INDEX(engine.cfg!$E89:$N108,MIN(MATCH(MAX(engine.cfg!$D89,P88),engine.cfg!$D89:$D108),ROWS(engine.cfg!$D89:$D108)-1),MIN(MATCH(MAX(engine.cfg!$E88,P4),engine.cfg!$E88:$N88),COLUMNS(engine.cfg!$E88:$N88)-1))+(INDEX(engine.cfg!$E89:$N108,MIN(MATCH(MAX(engine.cfg!$D89,P88),engine.cfg!$D89:$D108),ROWS(engine.cfg!$D89:$D108)-1)+1,MIN(MATCH(MAX(engine.cfg!$E88,P4),engine.cfg!$E88:$N88),COLUMNS(engine.cfg!$E88:$N88)-1))-INDEX(engine.cfg!$E89:$N108,MIN(MATCH(MAX(engine.cfg!$D89,P88),engine.cfg!$D89:$D108),ROWS(engine.cfg!$D89:$D108)-1),MIN(MATCH(MAX(engine.cfg!$E88,P4),engine.cfg!$E88:$N88),COLUMNS(engine.cfg!$E88:$N88)-1)))*IF(P88&lt;=INDEX(engine.cfg!$D89:$D108,MIN(MATCH(MAX(engine.cfg!$D89,P88),engine.cfg!$D89:$D108),ROWS(engine.cfg!$D89:$D108)-1)),0,IF(P88&gt;=INDEX(engine.cfg!$D89:$D108,MIN(MATCH(MAX(engine.cfg!$D89,P88),engine.cfg!$D89:$D108),ROWS(engine.cfg!$D89:$D108)-1)+1),1,(P88-INDEX(engine.cfg!$D89:$D108,MIN(MATCH(MAX(engine.cfg!$D89,P88),engine.cfg!$D89:$D108),ROWS(engine.cfg!$D89:$D108)-1)))/(INDEX(engine.cfg!$D89:$D108,MIN(MATCH(MAX(engine.cfg!$D89,P88),engine.cfg!$D89:$D108),ROWS(engine.cfg!$D89:$D108)-1)+1)-INDEX(engine.cfg!$D89:$D108,MIN(MATCH(MAX(engine.cfg!$D89,P88),engine.cfg!$D89:$D108),ROWS(engine.cfg!$D89:$D108)-1)))))+(INDEX(engine.cfg!$E89:$N108,MIN(MATCH(MAX(engine.cfg!$D89,P88),engine.cfg!$D89:$D108),ROWS(engine.cfg!$D89:$D108)-1),MIN(MATCH(MAX(engine.cfg!$E88,P4),engine.cfg!$E88:$N88),COLUMNS(engine.cfg!$E88:$N88)-1)+1)+(INDEX(engine.cfg!$E89:$N108,MIN(MATCH(MAX(engine.cfg!$D89,P88),engine.cfg!$D89:$D108),ROWS(engine.cfg!$D89:$D108)-1)+1,MIN(MATCH(MAX(engine.cfg!$E88,P4),engine.cfg!$E88:$N88),COLUMNS(engine.cfg!$E88:$N88)-1)+1)-INDEX(engine.cfg!$E89:$N108,MIN(MATCH(MAX(engine.cfg!$D89,P88),engine.cfg!$D89:$D108),ROWS(engine.cfg!$D89:$D108)-1),MIN(MATCH(MAX(engine.cfg!$E88,P4),engine.cfg!$E88:$N88),COLUMNS(engine.cfg!$E88:$N88)-1)+1))*IF(P88&lt;=INDEX(engine.cfg!$D89:$D108,MIN(MATCH(MAX(engine.cfg!$D89,P88),engine.cfg!$D89:$D108),ROWS(engine.cfg!$D89:$D108)-1)),0,IF(P88&gt;=INDEX(engine.cfg!$D89:$D108,MIN(MATCH(MAX(engine.cfg!$D89,P88),engine.cfg!$D89:$D108),ROWS(engine.cfg!$D89:$D108)-1)+1),1,(P88-INDEX(engine.cfg!$D89:$D108,MIN(MATCH(MAX(engine.cfg!$D89,P88),engine.cfg!$D89:$D108),ROWS(engine.cfg!$D89:$D108)-1)))/(INDEX(engine.cfg!$D89:$D108,MIN(MATCH(MAX(engine.cfg!$D89,P88),engine.cfg!$D89:$D108),ROWS(engine.cfg!$D89:$D108)-1)+1)-INDEX(engine.cfg!$D89:$D108,MIN(MATCH(MAX(engine.cfg!$D89,P88),engine.cfg!$D89:$D108),ROWS(engine.cfg!$D89:$D108)-1)))))-(INDEX(engine.cfg!$E89:$N108,MIN(MATCH(MAX(engine.cfg!$D89,P88),engine.cfg!$D89:$D108),ROWS(engine.cfg!$D89:$D108)-1),MIN(MATCH(MAX(engine.cfg!$E88,P4),engine.cfg!$E88:$N88),COLUMNS(engine.cfg!$E88:$N88)-1))+(INDEX(engine.cfg!$E89:$N108,MIN(MATCH(MAX(engine.cfg!$D89,P88),engine.cfg!$D89:$D108),ROWS(engine.cfg!$D89:$D108)-1)+1,MIN(MATCH(MAX(engine.cfg!$E88,P4),engine.cfg!$E88:$N88),COLUMNS(engine.cfg!$E88:$N88)-1))-INDEX(engine.cfg!$E89:$N108,MIN(MATCH(MAX(engine.cfg!$D89,P88),engine.cfg!$D89:$D108),ROWS(engine.cfg!$D89:$D108)-1),MIN(MATCH(MAX(engine.cfg!$E88,P4),engine.cfg!$E88:$N88),COLUMNS(engine.cfg!$E88:$N88)-1)))*IF(P88&lt;=INDEX(engine.cfg!$D89:$D108,MIN(MATCH(MAX(engine.cfg!$D89,P88),engine.cfg!$D89:$D108),ROWS(engine.cfg!$D89:$D108)-1)),0,IF(P88&gt;=INDEX(engine.cfg!$D89:$D108,MIN(MATCH(MAX(engine.cfg!$D89,P88),engine.cfg!$D89:$D108),ROWS(engine.cfg!$D89:$D108)-1)+1),1,(P88-INDEX(engine.cfg!$D89:$D108,MIN(MATCH(MAX(engine.cfg!$D89,P88),engine.cfg!$D89:$D108),ROWS(engine.cfg!$D89:$D108)-1)))/(INDEX(engine.cfg!$D89:$D108,MIN(MATCH(MAX(engine.cfg!$D89,P88),engine.cfg!$D89:$D108),ROWS(engine.cfg!$D89:$D108)-1)+1)-INDEX(engine.cfg!$D89:$D108,MIN(MATCH(MAX(engine.cfg!$D89,P88),engine.cfg!$D89:$D108),ROWS(engine.cfg!$D89:$D108)-1)))))))*IF(P4&lt;=INDEX(engine.cfg!$E88:$N88,MIN(MATCH(MAX(engine.cfg!$E88,P4),engine.cfg!$E88:$N88),COLUMNS(engine.cfg!$E88:$N88)-1)),0,IF(P4&gt;=INDEX(engine.cfg!$E88:$N88,MIN(MATCH(MAX(engine.cfg!$E88,P4),engine.cfg!$E88:$N88),COLUMNS(engine.cfg!$E88:$N88)-1)+1),1,(P4-INDEX(engine.cfg!$E88:$N88,MIN(MATCH(MAX(engine.cfg!$E88,P4),engine.cfg!$E88:$N88),COLUMNS(engine.cfg!$E88:$N88)-1)))/(INDEX(engine.cfg!$E88:$N88,MIN(MATCH(MAX(engine.cfg!$E88,P4),engine.cfg!$E88:$N88),COLUMNS(engine.cfg!$E88:$N88)-1)+1)-INDEX(engine.cfg!$E88:$N88,MIN(MATCH(MAX(engine.cfg!$E88,P4),engine.cfg!$E88:$N88),COLUMNS(engine.cfg!$E88:$N88)-1))))),"N/A")</f>
        <v>1.1748499999999999</v>
      </c>
      <c r="Q96" s="50" cm="1">
        <f t="array" ref="Q96">IF(Q15="OK",INDEX(engine.cfg!$E89:$N108,MIN(MATCH(MAX(engine.cfg!$D89,Q88),engine.cfg!$D89:$D108),ROWS(engine.cfg!$D89:$D108)-1),MIN(MATCH(MAX(engine.cfg!$E88,Q4),engine.cfg!$E88:$N88),COLUMNS(engine.cfg!$E88:$N88)-1))+(INDEX(engine.cfg!$E89:$N108,MIN(MATCH(MAX(engine.cfg!$D89,Q88),engine.cfg!$D89:$D108),ROWS(engine.cfg!$D89:$D108)-1)+1,MIN(MATCH(MAX(engine.cfg!$E88,Q4),engine.cfg!$E88:$N88),COLUMNS(engine.cfg!$E88:$N88)-1))-INDEX(engine.cfg!$E89:$N108,MIN(MATCH(MAX(engine.cfg!$D89,Q88),engine.cfg!$D89:$D108),ROWS(engine.cfg!$D89:$D108)-1),MIN(MATCH(MAX(engine.cfg!$E88,Q4),engine.cfg!$E88:$N88),COLUMNS(engine.cfg!$E88:$N88)-1)))*IF(Q88&lt;=INDEX(engine.cfg!$D89:$D108,MIN(MATCH(MAX(engine.cfg!$D89,Q88),engine.cfg!$D89:$D108),ROWS(engine.cfg!$D89:$D108)-1)),0,IF(Q88&gt;=INDEX(engine.cfg!$D89:$D108,MIN(MATCH(MAX(engine.cfg!$D89,Q88),engine.cfg!$D89:$D108),ROWS(engine.cfg!$D89:$D108)-1)+1),1,(Q88-INDEX(engine.cfg!$D89:$D108,MIN(MATCH(MAX(engine.cfg!$D89,Q88),engine.cfg!$D89:$D108),ROWS(engine.cfg!$D89:$D108)-1)))/(INDEX(engine.cfg!$D89:$D108,MIN(MATCH(MAX(engine.cfg!$D89,Q88),engine.cfg!$D89:$D108),ROWS(engine.cfg!$D89:$D108)-1)+1)-INDEX(engine.cfg!$D89:$D108,MIN(MATCH(MAX(engine.cfg!$D89,Q88),engine.cfg!$D89:$D108),ROWS(engine.cfg!$D89:$D108)-1)))))+(INDEX(engine.cfg!$E89:$N108,MIN(MATCH(MAX(engine.cfg!$D89,Q88),engine.cfg!$D89:$D108),ROWS(engine.cfg!$D89:$D108)-1),MIN(MATCH(MAX(engine.cfg!$E88,Q4),engine.cfg!$E88:$N88),COLUMNS(engine.cfg!$E88:$N88)-1)+1)+(INDEX(engine.cfg!$E89:$N108,MIN(MATCH(MAX(engine.cfg!$D89,Q88),engine.cfg!$D89:$D108),ROWS(engine.cfg!$D89:$D108)-1)+1,MIN(MATCH(MAX(engine.cfg!$E88,Q4),engine.cfg!$E88:$N88),COLUMNS(engine.cfg!$E88:$N88)-1)+1)-INDEX(engine.cfg!$E89:$N108,MIN(MATCH(MAX(engine.cfg!$D89,Q88),engine.cfg!$D89:$D108),ROWS(engine.cfg!$D89:$D108)-1),MIN(MATCH(MAX(engine.cfg!$E88,Q4),engine.cfg!$E88:$N88),COLUMNS(engine.cfg!$E88:$N88)-1)+1))*IF(Q88&lt;=INDEX(engine.cfg!$D89:$D108,MIN(MATCH(MAX(engine.cfg!$D89,Q88),engine.cfg!$D89:$D108),ROWS(engine.cfg!$D89:$D108)-1)),0,IF(Q88&gt;=INDEX(engine.cfg!$D89:$D108,MIN(MATCH(MAX(engine.cfg!$D89,Q88),engine.cfg!$D89:$D108),ROWS(engine.cfg!$D89:$D108)-1)+1),1,(Q88-INDEX(engine.cfg!$D89:$D108,MIN(MATCH(MAX(engine.cfg!$D89,Q88),engine.cfg!$D89:$D108),ROWS(engine.cfg!$D89:$D108)-1)))/(INDEX(engine.cfg!$D89:$D108,MIN(MATCH(MAX(engine.cfg!$D89,Q88),engine.cfg!$D89:$D108),ROWS(engine.cfg!$D89:$D108)-1)+1)-INDEX(engine.cfg!$D89:$D108,MIN(MATCH(MAX(engine.cfg!$D89,Q88),engine.cfg!$D89:$D108),ROWS(engine.cfg!$D89:$D108)-1)))))-(INDEX(engine.cfg!$E89:$N108,MIN(MATCH(MAX(engine.cfg!$D89,Q88),engine.cfg!$D89:$D108),ROWS(engine.cfg!$D89:$D108)-1),MIN(MATCH(MAX(engine.cfg!$E88,Q4),engine.cfg!$E88:$N88),COLUMNS(engine.cfg!$E88:$N88)-1))+(INDEX(engine.cfg!$E89:$N108,MIN(MATCH(MAX(engine.cfg!$D89,Q88),engine.cfg!$D89:$D108),ROWS(engine.cfg!$D89:$D108)-1)+1,MIN(MATCH(MAX(engine.cfg!$E88,Q4),engine.cfg!$E88:$N88),COLUMNS(engine.cfg!$E88:$N88)-1))-INDEX(engine.cfg!$E89:$N108,MIN(MATCH(MAX(engine.cfg!$D89,Q88),engine.cfg!$D89:$D108),ROWS(engine.cfg!$D89:$D108)-1),MIN(MATCH(MAX(engine.cfg!$E88,Q4),engine.cfg!$E88:$N88),COLUMNS(engine.cfg!$E88:$N88)-1)))*IF(Q88&lt;=INDEX(engine.cfg!$D89:$D108,MIN(MATCH(MAX(engine.cfg!$D89,Q88),engine.cfg!$D89:$D108),ROWS(engine.cfg!$D89:$D108)-1)),0,IF(Q88&gt;=INDEX(engine.cfg!$D89:$D108,MIN(MATCH(MAX(engine.cfg!$D89,Q88),engine.cfg!$D89:$D108),ROWS(engine.cfg!$D89:$D108)-1)+1),1,(Q88-INDEX(engine.cfg!$D89:$D108,MIN(MATCH(MAX(engine.cfg!$D89,Q88),engine.cfg!$D89:$D108),ROWS(engine.cfg!$D89:$D108)-1)))/(INDEX(engine.cfg!$D89:$D108,MIN(MATCH(MAX(engine.cfg!$D89,Q88),engine.cfg!$D89:$D108),ROWS(engine.cfg!$D89:$D108)-1)+1)-INDEX(engine.cfg!$D89:$D108,MIN(MATCH(MAX(engine.cfg!$D89,Q88),engine.cfg!$D89:$D108),ROWS(engine.cfg!$D89:$D108)-1)))))))*IF(Q4&lt;=INDEX(engine.cfg!$E88:$N88,MIN(MATCH(MAX(engine.cfg!$E88,Q4),engine.cfg!$E88:$N88),COLUMNS(engine.cfg!$E88:$N88)-1)),0,IF(Q4&gt;=INDEX(engine.cfg!$E88:$N88,MIN(MATCH(MAX(engine.cfg!$E88,Q4),engine.cfg!$E88:$N88),COLUMNS(engine.cfg!$E88:$N88)-1)+1),1,(Q4-INDEX(engine.cfg!$E88:$N88,MIN(MATCH(MAX(engine.cfg!$E88,Q4),engine.cfg!$E88:$N88),COLUMNS(engine.cfg!$E88:$N88)-1)))/(INDEX(engine.cfg!$E88:$N88,MIN(MATCH(MAX(engine.cfg!$E88,Q4),engine.cfg!$E88:$N88),COLUMNS(engine.cfg!$E88:$N88)-1)+1)-INDEX(engine.cfg!$E88:$N88,MIN(MATCH(MAX(engine.cfg!$E88,Q4),engine.cfg!$E88:$N88),COLUMNS(engine.cfg!$E88:$N88)-1))))),"N/A")</f>
        <v>1.189975</v>
      </c>
      <c r="R96" s="50" cm="1">
        <f t="array" ref="R96">IF(R15="OK",INDEX(engine.cfg!$E89:$N108,MIN(MATCH(MAX(engine.cfg!$D89,R88),engine.cfg!$D89:$D108),ROWS(engine.cfg!$D89:$D108)-1),MIN(MATCH(MAX(engine.cfg!$E88,R4),engine.cfg!$E88:$N88),COLUMNS(engine.cfg!$E88:$N88)-1))+(INDEX(engine.cfg!$E89:$N108,MIN(MATCH(MAX(engine.cfg!$D89,R88),engine.cfg!$D89:$D108),ROWS(engine.cfg!$D89:$D108)-1)+1,MIN(MATCH(MAX(engine.cfg!$E88,R4),engine.cfg!$E88:$N88),COLUMNS(engine.cfg!$E88:$N88)-1))-INDEX(engine.cfg!$E89:$N108,MIN(MATCH(MAX(engine.cfg!$D89,R88),engine.cfg!$D89:$D108),ROWS(engine.cfg!$D89:$D108)-1),MIN(MATCH(MAX(engine.cfg!$E88,R4),engine.cfg!$E88:$N88),COLUMNS(engine.cfg!$E88:$N88)-1)))*IF(R88&lt;=INDEX(engine.cfg!$D89:$D108,MIN(MATCH(MAX(engine.cfg!$D89,R88),engine.cfg!$D89:$D108),ROWS(engine.cfg!$D89:$D108)-1)),0,IF(R88&gt;=INDEX(engine.cfg!$D89:$D108,MIN(MATCH(MAX(engine.cfg!$D89,R88),engine.cfg!$D89:$D108),ROWS(engine.cfg!$D89:$D108)-1)+1),1,(R88-INDEX(engine.cfg!$D89:$D108,MIN(MATCH(MAX(engine.cfg!$D89,R88),engine.cfg!$D89:$D108),ROWS(engine.cfg!$D89:$D108)-1)))/(INDEX(engine.cfg!$D89:$D108,MIN(MATCH(MAX(engine.cfg!$D89,R88),engine.cfg!$D89:$D108),ROWS(engine.cfg!$D89:$D108)-1)+1)-INDEX(engine.cfg!$D89:$D108,MIN(MATCH(MAX(engine.cfg!$D89,R88),engine.cfg!$D89:$D108),ROWS(engine.cfg!$D89:$D108)-1)))))+(INDEX(engine.cfg!$E89:$N108,MIN(MATCH(MAX(engine.cfg!$D89,R88),engine.cfg!$D89:$D108),ROWS(engine.cfg!$D89:$D108)-1),MIN(MATCH(MAX(engine.cfg!$E88,R4),engine.cfg!$E88:$N88),COLUMNS(engine.cfg!$E88:$N88)-1)+1)+(INDEX(engine.cfg!$E89:$N108,MIN(MATCH(MAX(engine.cfg!$D89,R88),engine.cfg!$D89:$D108),ROWS(engine.cfg!$D89:$D108)-1)+1,MIN(MATCH(MAX(engine.cfg!$E88,R4),engine.cfg!$E88:$N88),COLUMNS(engine.cfg!$E88:$N88)-1)+1)-INDEX(engine.cfg!$E89:$N108,MIN(MATCH(MAX(engine.cfg!$D89,R88),engine.cfg!$D89:$D108),ROWS(engine.cfg!$D89:$D108)-1),MIN(MATCH(MAX(engine.cfg!$E88,R4),engine.cfg!$E88:$N88),COLUMNS(engine.cfg!$E88:$N88)-1)+1))*IF(R88&lt;=INDEX(engine.cfg!$D89:$D108,MIN(MATCH(MAX(engine.cfg!$D89,R88),engine.cfg!$D89:$D108),ROWS(engine.cfg!$D89:$D108)-1)),0,IF(R88&gt;=INDEX(engine.cfg!$D89:$D108,MIN(MATCH(MAX(engine.cfg!$D89,R88),engine.cfg!$D89:$D108),ROWS(engine.cfg!$D89:$D108)-1)+1),1,(R88-INDEX(engine.cfg!$D89:$D108,MIN(MATCH(MAX(engine.cfg!$D89,R88),engine.cfg!$D89:$D108),ROWS(engine.cfg!$D89:$D108)-1)))/(INDEX(engine.cfg!$D89:$D108,MIN(MATCH(MAX(engine.cfg!$D89,R88),engine.cfg!$D89:$D108),ROWS(engine.cfg!$D89:$D108)-1)+1)-INDEX(engine.cfg!$D89:$D108,MIN(MATCH(MAX(engine.cfg!$D89,R88),engine.cfg!$D89:$D108),ROWS(engine.cfg!$D89:$D108)-1)))))-(INDEX(engine.cfg!$E89:$N108,MIN(MATCH(MAX(engine.cfg!$D89,R88),engine.cfg!$D89:$D108),ROWS(engine.cfg!$D89:$D108)-1),MIN(MATCH(MAX(engine.cfg!$E88,R4),engine.cfg!$E88:$N88),COLUMNS(engine.cfg!$E88:$N88)-1))+(INDEX(engine.cfg!$E89:$N108,MIN(MATCH(MAX(engine.cfg!$D89,R88),engine.cfg!$D89:$D108),ROWS(engine.cfg!$D89:$D108)-1)+1,MIN(MATCH(MAX(engine.cfg!$E88,R4),engine.cfg!$E88:$N88),COLUMNS(engine.cfg!$E88:$N88)-1))-INDEX(engine.cfg!$E89:$N108,MIN(MATCH(MAX(engine.cfg!$D89,R88),engine.cfg!$D89:$D108),ROWS(engine.cfg!$D89:$D108)-1),MIN(MATCH(MAX(engine.cfg!$E88,R4),engine.cfg!$E88:$N88),COLUMNS(engine.cfg!$E88:$N88)-1)))*IF(R88&lt;=INDEX(engine.cfg!$D89:$D108,MIN(MATCH(MAX(engine.cfg!$D89,R88),engine.cfg!$D89:$D108),ROWS(engine.cfg!$D89:$D108)-1)),0,IF(R88&gt;=INDEX(engine.cfg!$D89:$D108,MIN(MATCH(MAX(engine.cfg!$D89,R88),engine.cfg!$D89:$D108),ROWS(engine.cfg!$D89:$D108)-1)+1),1,(R88-INDEX(engine.cfg!$D89:$D108,MIN(MATCH(MAX(engine.cfg!$D89,R88),engine.cfg!$D89:$D108),ROWS(engine.cfg!$D89:$D108)-1)))/(INDEX(engine.cfg!$D89:$D108,MIN(MATCH(MAX(engine.cfg!$D89,R88),engine.cfg!$D89:$D108),ROWS(engine.cfg!$D89:$D108)-1)+1)-INDEX(engine.cfg!$D89:$D108,MIN(MATCH(MAX(engine.cfg!$D89,R88),engine.cfg!$D89:$D108),ROWS(engine.cfg!$D89:$D108)-1)))))))*IF(R4&lt;=INDEX(engine.cfg!$E88:$N88,MIN(MATCH(MAX(engine.cfg!$E88,R4),engine.cfg!$E88:$N88),COLUMNS(engine.cfg!$E88:$N88)-1)),0,IF(R4&gt;=INDEX(engine.cfg!$E88:$N88,MIN(MATCH(MAX(engine.cfg!$E88,R4),engine.cfg!$E88:$N88),COLUMNS(engine.cfg!$E88:$N88)-1)+1),1,(R4-INDEX(engine.cfg!$E88:$N88,MIN(MATCH(MAX(engine.cfg!$E88,R4),engine.cfg!$E88:$N88),COLUMNS(engine.cfg!$E88:$N88)-1)))/(INDEX(engine.cfg!$E88:$N88,MIN(MATCH(MAX(engine.cfg!$E88,R4),engine.cfg!$E88:$N88),COLUMNS(engine.cfg!$E88:$N88)-1)+1)-INDEX(engine.cfg!$E88:$N88,MIN(MATCH(MAX(engine.cfg!$E88,R4),engine.cfg!$E88:$N88),COLUMNS(engine.cfg!$E88:$N88)-1))))),"N/A")</f>
        <v>1.2051000000000001</v>
      </c>
      <c r="S96" s="50" cm="1">
        <f t="array" ref="S96">IF(S15="OK",INDEX(engine.cfg!$E89:$N108,MIN(MATCH(MAX(engine.cfg!$D89,S88),engine.cfg!$D89:$D108),ROWS(engine.cfg!$D89:$D108)-1),MIN(MATCH(MAX(engine.cfg!$E88,S4),engine.cfg!$E88:$N88),COLUMNS(engine.cfg!$E88:$N88)-1))+(INDEX(engine.cfg!$E89:$N108,MIN(MATCH(MAX(engine.cfg!$D89,S88),engine.cfg!$D89:$D108),ROWS(engine.cfg!$D89:$D108)-1)+1,MIN(MATCH(MAX(engine.cfg!$E88,S4),engine.cfg!$E88:$N88),COLUMNS(engine.cfg!$E88:$N88)-1))-INDEX(engine.cfg!$E89:$N108,MIN(MATCH(MAX(engine.cfg!$D89,S88),engine.cfg!$D89:$D108),ROWS(engine.cfg!$D89:$D108)-1),MIN(MATCH(MAX(engine.cfg!$E88,S4),engine.cfg!$E88:$N88),COLUMNS(engine.cfg!$E88:$N88)-1)))*IF(S88&lt;=INDEX(engine.cfg!$D89:$D108,MIN(MATCH(MAX(engine.cfg!$D89,S88),engine.cfg!$D89:$D108),ROWS(engine.cfg!$D89:$D108)-1)),0,IF(S88&gt;=INDEX(engine.cfg!$D89:$D108,MIN(MATCH(MAX(engine.cfg!$D89,S88),engine.cfg!$D89:$D108),ROWS(engine.cfg!$D89:$D108)-1)+1),1,(S88-INDEX(engine.cfg!$D89:$D108,MIN(MATCH(MAX(engine.cfg!$D89,S88),engine.cfg!$D89:$D108),ROWS(engine.cfg!$D89:$D108)-1)))/(INDEX(engine.cfg!$D89:$D108,MIN(MATCH(MAX(engine.cfg!$D89,S88),engine.cfg!$D89:$D108),ROWS(engine.cfg!$D89:$D108)-1)+1)-INDEX(engine.cfg!$D89:$D108,MIN(MATCH(MAX(engine.cfg!$D89,S88),engine.cfg!$D89:$D108),ROWS(engine.cfg!$D89:$D108)-1)))))+(INDEX(engine.cfg!$E89:$N108,MIN(MATCH(MAX(engine.cfg!$D89,S88),engine.cfg!$D89:$D108),ROWS(engine.cfg!$D89:$D108)-1),MIN(MATCH(MAX(engine.cfg!$E88,S4),engine.cfg!$E88:$N88),COLUMNS(engine.cfg!$E88:$N88)-1)+1)+(INDEX(engine.cfg!$E89:$N108,MIN(MATCH(MAX(engine.cfg!$D89,S88),engine.cfg!$D89:$D108),ROWS(engine.cfg!$D89:$D108)-1)+1,MIN(MATCH(MAX(engine.cfg!$E88,S4),engine.cfg!$E88:$N88),COLUMNS(engine.cfg!$E88:$N88)-1)+1)-INDEX(engine.cfg!$E89:$N108,MIN(MATCH(MAX(engine.cfg!$D89,S88),engine.cfg!$D89:$D108),ROWS(engine.cfg!$D89:$D108)-1),MIN(MATCH(MAX(engine.cfg!$E88,S4),engine.cfg!$E88:$N88),COLUMNS(engine.cfg!$E88:$N88)-1)+1))*IF(S88&lt;=INDEX(engine.cfg!$D89:$D108,MIN(MATCH(MAX(engine.cfg!$D89,S88),engine.cfg!$D89:$D108),ROWS(engine.cfg!$D89:$D108)-1)),0,IF(S88&gt;=INDEX(engine.cfg!$D89:$D108,MIN(MATCH(MAX(engine.cfg!$D89,S88),engine.cfg!$D89:$D108),ROWS(engine.cfg!$D89:$D108)-1)+1),1,(S88-INDEX(engine.cfg!$D89:$D108,MIN(MATCH(MAX(engine.cfg!$D89,S88),engine.cfg!$D89:$D108),ROWS(engine.cfg!$D89:$D108)-1)))/(INDEX(engine.cfg!$D89:$D108,MIN(MATCH(MAX(engine.cfg!$D89,S88),engine.cfg!$D89:$D108),ROWS(engine.cfg!$D89:$D108)-1)+1)-INDEX(engine.cfg!$D89:$D108,MIN(MATCH(MAX(engine.cfg!$D89,S88),engine.cfg!$D89:$D108),ROWS(engine.cfg!$D89:$D108)-1)))))-(INDEX(engine.cfg!$E89:$N108,MIN(MATCH(MAX(engine.cfg!$D89,S88),engine.cfg!$D89:$D108),ROWS(engine.cfg!$D89:$D108)-1),MIN(MATCH(MAX(engine.cfg!$E88,S4),engine.cfg!$E88:$N88),COLUMNS(engine.cfg!$E88:$N88)-1))+(INDEX(engine.cfg!$E89:$N108,MIN(MATCH(MAX(engine.cfg!$D89,S88),engine.cfg!$D89:$D108),ROWS(engine.cfg!$D89:$D108)-1)+1,MIN(MATCH(MAX(engine.cfg!$E88,S4),engine.cfg!$E88:$N88),COLUMNS(engine.cfg!$E88:$N88)-1))-INDEX(engine.cfg!$E89:$N108,MIN(MATCH(MAX(engine.cfg!$D89,S88),engine.cfg!$D89:$D108),ROWS(engine.cfg!$D89:$D108)-1),MIN(MATCH(MAX(engine.cfg!$E88,S4),engine.cfg!$E88:$N88),COLUMNS(engine.cfg!$E88:$N88)-1)))*IF(S88&lt;=INDEX(engine.cfg!$D89:$D108,MIN(MATCH(MAX(engine.cfg!$D89,S88),engine.cfg!$D89:$D108),ROWS(engine.cfg!$D89:$D108)-1)),0,IF(S88&gt;=INDEX(engine.cfg!$D89:$D108,MIN(MATCH(MAX(engine.cfg!$D89,S88),engine.cfg!$D89:$D108),ROWS(engine.cfg!$D89:$D108)-1)+1),1,(S88-INDEX(engine.cfg!$D89:$D108,MIN(MATCH(MAX(engine.cfg!$D89,S88),engine.cfg!$D89:$D108),ROWS(engine.cfg!$D89:$D108)-1)))/(INDEX(engine.cfg!$D89:$D108,MIN(MATCH(MAX(engine.cfg!$D89,S88),engine.cfg!$D89:$D108),ROWS(engine.cfg!$D89:$D108)-1)+1)-INDEX(engine.cfg!$D89:$D108,MIN(MATCH(MAX(engine.cfg!$D89,S88),engine.cfg!$D89:$D108),ROWS(engine.cfg!$D89:$D108)-1)))))))*IF(S4&lt;=INDEX(engine.cfg!$E88:$N88,MIN(MATCH(MAX(engine.cfg!$E88,S4),engine.cfg!$E88:$N88),COLUMNS(engine.cfg!$E88:$N88)-1)),0,IF(S4&gt;=INDEX(engine.cfg!$E88:$N88,MIN(MATCH(MAX(engine.cfg!$E88,S4),engine.cfg!$E88:$N88),COLUMNS(engine.cfg!$E88:$N88)-1)+1),1,(S4-INDEX(engine.cfg!$E88:$N88,MIN(MATCH(MAX(engine.cfg!$E88,S4),engine.cfg!$E88:$N88),COLUMNS(engine.cfg!$E88:$N88)-1)))/(INDEX(engine.cfg!$E88:$N88,MIN(MATCH(MAX(engine.cfg!$E88,S4),engine.cfg!$E88:$N88),COLUMNS(engine.cfg!$E88:$N88)-1)+1)-INDEX(engine.cfg!$E88:$N88,MIN(MATCH(MAX(engine.cfg!$E88,S4),engine.cfg!$E88:$N88),COLUMNS(engine.cfg!$E88:$N88)-1))))),"N/A")</f>
        <v>1.2202250000000001</v>
      </c>
      <c r="T96" s="50" cm="1">
        <f t="array" ref="T96">IF(T15="OK",INDEX(engine.cfg!$E89:$N108,MIN(MATCH(MAX(engine.cfg!$D89,T88),engine.cfg!$D89:$D108),ROWS(engine.cfg!$D89:$D108)-1),MIN(MATCH(MAX(engine.cfg!$E88,T4),engine.cfg!$E88:$N88),COLUMNS(engine.cfg!$E88:$N88)-1))+(INDEX(engine.cfg!$E89:$N108,MIN(MATCH(MAX(engine.cfg!$D89,T88),engine.cfg!$D89:$D108),ROWS(engine.cfg!$D89:$D108)-1)+1,MIN(MATCH(MAX(engine.cfg!$E88,T4),engine.cfg!$E88:$N88),COLUMNS(engine.cfg!$E88:$N88)-1))-INDEX(engine.cfg!$E89:$N108,MIN(MATCH(MAX(engine.cfg!$D89,T88),engine.cfg!$D89:$D108),ROWS(engine.cfg!$D89:$D108)-1),MIN(MATCH(MAX(engine.cfg!$E88,T4),engine.cfg!$E88:$N88),COLUMNS(engine.cfg!$E88:$N88)-1)))*IF(T88&lt;=INDEX(engine.cfg!$D89:$D108,MIN(MATCH(MAX(engine.cfg!$D89,T88),engine.cfg!$D89:$D108),ROWS(engine.cfg!$D89:$D108)-1)),0,IF(T88&gt;=INDEX(engine.cfg!$D89:$D108,MIN(MATCH(MAX(engine.cfg!$D89,T88),engine.cfg!$D89:$D108),ROWS(engine.cfg!$D89:$D108)-1)+1),1,(T88-INDEX(engine.cfg!$D89:$D108,MIN(MATCH(MAX(engine.cfg!$D89,T88),engine.cfg!$D89:$D108),ROWS(engine.cfg!$D89:$D108)-1)))/(INDEX(engine.cfg!$D89:$D108,MIN(MATCH(MAX(engine.cfg!$D89,T88),engine.cfg!$D89:$D108),ROWS(engine.cfg!$D89:$D108)-1)+1)-INDEX(engine.cfg!$D89:$D108,MIN(MATCH(MAX(engine.cfg!$D89,T88),engine.cfg!$D89:$D108),ROWS(engine.cfg!$D89:$D108)-1)))))+(INDEX(engine.cfg!$E89:$N108,MIN(MATCH(MAX(engine.cfg!$D89,T88),engine.cfg!$D89:$D108),ROWS(engine.cfg!$D89:$D108)-1),MIN(MATCH(MAX(engine.cfg!$E88,T4),engine.cfg!$E88:$N88),COLUMNS(engine.cfg!$E88:$N88)-1)+1)+(INDEX(engine.cfg!$E89:$N108,MIN(MATCH(MAX(engine.cfg!$D89,T88),engine.cfg!$D89:$D108),ROWS(engine.cfg!$D89:$D108)-1)+1,MIN(MATCH(MAX(engine.cfg!$E88,T4),engine.cfg!$E88:$N88),COLUMNS(engine.cfg!$E88:$N88)-1)+1)-INDEX(engine.cfg!$E89:$N108,MIN(MATCH(MAX(engine.cfg!$D89,T88),engine.cfg!$D89:$D108),ROWS(engine.cfg!$D89:$D108)-1),MIN(MATCH(MAX(engine.cfg!$E88,T4),engine.cfg!$E88:$N88),COLUMNS(engine.cfg!$E88:$N88)-1)+1))*IF(T88&lt;=INDEX(engine.cfg!$D89:$D108,MIN(MATCH(MAX(engine.cfg!$D89,T88),engine.cfg!$D89:$D108),ROWS(engine.cfg!$D89:$D108)-1)),0,IF(T88&gt;=INDEX(engine.cfg!$D89:$D108,MIN(MATCH(MAX(engine.cfg!$D89,T88),engine.cfg!$D89:$D108),ROWS(engine.cfg!$D89:$D108)-1)+1),1,(T88-INDEX(engine.cfg!$D89:$D108,MIN(MATCH(MAX(engine.cfg!$D89,T88),engine.cfg!$D89:$D108),ROWS(engine.cfg!$D89:$D108)-1)))/(INDEX(engine.cfg!$D89:$D108,MIN(MATCH(MAX(engine.cfg!$D89,T88),engine.cfg!$D89:$D108),ROWS(engine.cfg!$D89:$D108)-1)+1)-INDEX(engine.cfg!$D89:$D108,MIN(MATCH(MAX(engine.cfg!$D89,T88),engine.cfg!$D89:$D108),ROWS(engine.cfg!$D89:$D108)-1)))))-(INDEX(engine.cfg!$E89:$N108,MIN(MATCH(MAX(engine.cfg!$D89,T88),engine.cfg!$D89:$D108),ROWS(engine.cfg!$D89:$D108)-1),MIN(MATCH(MAX(engine.cfg!$E88,T4),engine.cfg!$E88:$N88),COLUMNS(engine.cfg!$E88:$N88)-1))+(INDEX(engine.cfg!$E89:$N108,MIN(MATCH(MAX(engine.cfg!$D89,T88),engine.cfg!$D89:$D108),ROWS(engine.cfg!$D89:$D108)-1)+1,MIN(MATCH(MAX(engine.cfg!$E88,T4),engine.cfg!$E88:$N88),COLUMNS(engine.cfg!$E88:$N88)-1))-INDEX(engine.cfg!$E89:$N108,MIN(MATCH(MAX(engine.cfg!$D89,T88),engine.cfg!$D89:$D108),ROWS(engine.cfg!$D89:$D108)-1),MIN(MATCH(MAX(engine.cfg!$E88,T4),engine.cfg!$E88:$N88),COLUMNS(engine.cfg!$E88:$N88)-1)))*IF(T88&lt;=INDEX(engine.cfg!$D89:$D108,MIN(MATCH(MAX(engine.cfg!$D89,T88),engine.cfg!$D89:$D108),ROWS(engine.cfg!$D89:$D108)-1)),0,IF(T88&gt;=INDEX(engine.cfg!$D89:$D108,MIN(MATCH(MAX(engine.cfg!$D89,T88),engine.cfg!$D89:$D108),ROWS(engine.cfg!$D89:$D108)-1)+1),1,(T88-INDEX(engine.cfg!$D89:$D108,MIN(MATCH(MAX(engine.cfg!$D89,T88),engine.cfg!$D89:$D108),ROWS(engine.cfg!$D89:$D108)-1)))/(INDEX(engine.cfg!$D89:$D108,MIN(MATCH(MAX(engine.cfg!$D89,T88),engine.cfg!$D89:$D108),ROWS(engine.cfg!$D89:$D108)-1)+1)-INDEX(engine.cfg!$D89:$D108,MIN(MATCH(MAX(engine.cfg!$D89,T88),engine.cfg!$D89:$D108),ROWS(engine.cfg!$D89:$D108)-1)))))))*IF(T4&lt;=INDEX(engine.cfg!$E88:$N88,MIN(MATCH(MAX(engine.cfg!$E88,T4),engine.cfg!$E88:$N88),COLUMNS(engine.cfg!$E88:$N88)-1)),0,IF(T4&gt;=INDEX(engine.cfg!$E88:$N88,MIN(MATCH(MAX(engine.cfg!$E88,T4),engine.cfg!$E88:$N88),COLUMNS(engine.cfg!$E88:$N88)-1)+1),1,(T4-INDEX(engine.cfg!$E88:$N88,MIN(MATCH(MAX(engine.cfg!$E88,T4),engine.cfg!$E88:$N88),COLUMNS(engine.cfg!$E88:$N88)-1)))/(INDEX(engine.cfg!$E88:$N88,MIN(MATCH(MAX(engine.cfg!$E88,T4),engine.cfg!$E88:$N88),COLUMNS(engine.cfg!$E88:$N88)-1)+1)-INDEX(engine.cfg!$E88:$N88,MIN(MATCH(MAX(engine.cfg!$E88,T4),engine.cfg!$E88:$N88),COLUMNS(engine.cfg!$E88:$N88)-1))))),"N/A")</f>
        <v>1.2353499999999999</v>
      </c>
      <c r="U96" s="50" cm="1">
        <f t="array" ref="U96">IF(U15="OK",INDEX(engine.cfg!$E89:$N108,MIN(MATCH(MAX(engine.cfg!$D89,U88),engine.cfg!$D89:$D108),ROWS(engine.cfg!$D89:$D108)-1),MIN(MATCH(MAX(engine.cfg!$E88,U4),engine.cfg!$E88:$N88),COLUMNS(engine.cfg!$E88:$N88)-1))+(INDEX(engine.cfg!$E89:$N108,MIN(MATCH(MAX(engine.cfg!$D89,U88),engine.cfg!$D89:$D108),ROWS(engine.cfg!$D89:$D108)-1)+1,MIN(MATCH(MAX(engine.cfg!$E88,U4),engine.cfg!$E88:$N88),COLUMNS(engine.cfg!$E88:$N88)-1))-INDEX(engine.cfg!$E89:$N108,MIN(MATCH(MAX(engine.cfg!$D89,U88),engine.cfg!$D89:$D108),ROWS(engine.cfg!$D89:$D108)-1),MIN(MATCH(MAX(engine.cfg!$E88,U4),engine.cfg!$E88:$N88),COLUMNS(engine.cfg!$E88:$N88)-1)))*IF(U88&lt;=INDEX(engine.cfg!$D89:$D108,MIN(MATCH(MAX(engine.cfg!$D89,U88),engine.cfg!$D89:$D108),ROWS(engine.cfg!$D89:$D108)-1)),0,IF(U88&gt;=INDEX(engine.cfg!$D89:$D108,MIN(MATCH(MAX(engine.cfg!$D89,U88),engine.cfg!$D89:$D108),ROWS(engine.cfg!$D89:$D108)-1)+1),1,(U88-INDEX(engine.cfg!$D89:$D108,MIN(MATCH(MAX(engine.cfg!$D89,U88),engine.cfg!$D89:$D108),ROWS(engine.cfg!$D89:$D108)-1)))/(INDEX(engine.cfg!$D89:$D108,MIN(MATCH(MAX(engine.cfg!$D89,U88),engine.cfg!$D89:$D108),ROWS(engine.cfg!$D89:$D108)-1)+1)-INDEX(engine.cfg!$D89:$D108,MIN(MATCH(MAX(engine.cfg!$D89,U88),engine.cfg!$D89:$D108),ROWS(engine.cfg!$D89:$D108)-1)))))+(INDEX(engine.cfg!$E89:$N108,MIN(MATCH(MAX(engine.cfg!$D89,U88),engine.cfg!$D89:$D108),ROWS(engine.cfg!$D89:$D108)-1),MIN(MATCH(MAX(engine.cfg!$E88,U4),engine.cfg!$E88:$N88),COLUMNS(engine.cfg!$E88:$N88)-1)+1)+(INDEX(engine.cfg!$E89:$N108,MIN(MATCH(MAX(engine.cfg!$D89,U88),engine.cfg!$D89:$D108),ROWS(engine.cfg!$D89:$D108)-1)+1,MIN(MATCH(MAX(engine.cfg!$E88,U4),engine.cfg!$E88:$N88),COLUMNS(engine.cfg!$E88:$N88)-1)+1)-INDEX(engine.cfg!$E89:$N108,MIN(MATCH(MAX(engine.cfg!$D89,U88),engine.cfg!$D89:$D108),ROWS(engine.cfg!$D89:$D108)-1),MIN(MATCH(MAX(engine.cfg!$E88,U4),engine.cfg!$E88:$N88),COLUMNS(engine.cfg!$E88:$N88)-1)+1))*IF(U88&lt;=INDEX(engine.cfg!$D89:$D108,MIN(MATCH(MAX(engine.cfg!$D89,U88),engine.cfg!$D89:$D108),ROWS(engine.cfg!$D89:$D108)-1)),0,IF(U88&gt;=INDEX(engine.cfg!$D89:$D108,MIN(MATCH(MAX(engine.cfg!$D89,U88),engine.cfg!$D89:$D108),ROWS(engine.cfg!$D89:$D108)-1)+1),1,(U88-INDEX(engine.cfg!$D89:$D108,MIN(MATCH(MAX(engine.cfg!$D89,U88),engine.cfg!$D89:$D108),ROWS(engine.cfg!$D89:$D108)-1)))/(INDEX(engine.cfg!$D89:$D108,MIN(MATCH(MAX(engine.cfg!$D89,U88),engine.cfg!$D89:$D108),ROWS(engine.cfg!$D89:$D108)-1)+1)-INDEX(engine.cfg!$D89:$D108,MIN(MATCH(MAX(engine.cfg!$D89,U88),engine.cfg!$D89:$D108),ROWS(engine.cfg!$D89:$D108)-1)))))-(INDEX(engine.cfg!$E89:$N108,MIN(MATCH(MAX(engine.cfg!$D89,U88),engine.cfg!$D89:$D108),ROWS(engine.cfg!$D89:$D108)-1),MIN(MATCH(MAX(engine.cfg!$E88,U4),engine.cfg!$E88:$N88),COLUMNS(engine.cfg!$E88:$N88)-1))+(INDEX(engine.cfg!$E89:$N108,MIN(MATCH(MAX(engine.cfg!$D89,U88),engine.cfg!$D89:$D108),ROWS(engine.cfg!$D89:$D108)-1)+1,MIN(MATCH(MAX(engine.cfg!$E88,U4),engine.cfg!$E88:$N88),COLUMNS(engine.cfg!$E88:$N88)-1))-INDEX(engine.cfg!$E89:$N108,MIN(MATCH(MAX(engine.cfg!$D89,U88),engine.cfg!$D89:$D108),ROWS(engine.cfg!$D89:$D108)-1),MIN(MATCH(MAX(engine.cfg!$E88,U4),engine.cfg!$E88:$N88),COLUMNS(engine.cfg!$E88:$N88)-1)))*IF(U88&lt;=INDEX(engine.cfg!$D89:$D108,MIN(MATCH(MAX(engine.cfg!$D89,U88),engine.cfg!$D89:$D108),ROWS(engine.cfg!$D89:$D108)-1)),0,IF(U88&gt;=INDEX(engine.cfg!$D89:$D108,MIN(MATCH(MAX(engine.cfg!$D89,U88),engine.cfg!$D89:$D108),ROWS(engine.cfg!$D89:$D108)-1)+1),1,(U88-INDEX(engine.cfg!$D89:$D108,MIN(MATCH(MAX(engine.cfg!$D89,U88),engine.cfg!$D89:$D108),ROWS(engine.cfg!$D89:$D108)-1)))/(INDEX(engine.cfg!$D89:$D108,MIN(MATCH(MAX(engine.cfg!$D89,U88),engine.cfg!$D89:$D108),ROWS(engine.cfg!$D89:$D108)-1)+1)-INDEX(engine.cfg!$D89:$D108,MIN(MATCH(MAX(engine.cfg!$D89,U88),engine.cfg!$D89:$D108),ROWS(engine.cfg!$D89:$D108)-1)))))))*IF(U4&lt;=INDEX(engine.cfg!$E88:$N88,MIN(MATCH(MAX(engine.cfg!$E88,U4),engine.cfg!$E88:$N88),COLUMNS(engine.cfg!$E88:$N88)-1)),0,IF(U4&gt;=INDEX(engine.cfg!$E88:$N88,MIN(MATCH(MAX(engine.cfg!$E88,U4),engine.cfg!$E88:$N88),COLUMNS(engine.cfg!$E88:$N88)-1)+1),1,(U4-INDEX(engine.cfg!$E88:$N88,MIN(MATCH(MAX(engine.cfg!$E88,U4),engine.cfg!$E88:$N88),COLUMNS(engine.cfg!$E88:$N88)-1)))/(INDEX(engine.cfg!$E88:$N88,MIN(MATCH(MAX(engine.cfg!$E88,U4),engine.cfg!$E88:$N88),COLUMNS(engine.cfg!$E88:$N88)-1)+1)-INDEX(engine.cfg!$E88:$N88,MIN(MATCH(MAX(engine.cfg!$E88,U4),engine.cfg!$E88:$N88),COLUMNS(engine.cfg!$E88:$N88)-1))))),"N/A")</f>
        <v>1.2417058234173806</v>
      </c>
      <c r="V96" s="50" cm="1">
        <f t="array" ref="V96">IF(V15="OK",INDEX(engine.cfg!$E89:$N108,MIN(MATCH(MAX(engine.cfg!$D89,V88),engine.cfg!$D89:$D108),ROWS(engine.cfg!$D89:$D108)-1),MIN(MATCH(MAX(engine.cfg!$E88,V4),engine.cfg!$E88:$N88),COLUMNS(engine.cfg!$E88:$N88)-1))+(INDEX(engine.cfg!$E89:$N108,MIN(MATCH(MAX(engine.cfg!$D89,V88),engine.cfg!$D89:$D108),ROWS(engine.cfg!$D89:$D108)-1)+1,MIN(MATCH(MAX(engine.cfg!$E88,V4),engine.cfg!$E88:$N88),COLUMNS(engine.cfg!$E88:$N88)-1))-INDEX(engine.cfg!$E89:$N108,MIN(MATCH(MAX(engine.cfg!$D89,V88),engine.cfg!$D89:$D108),ROWS(engine.cfg!$D89:$D108)-1),MIN(MATCH(MAX(engine.cfg!$E88,V4),engine.cfg!$E88:$N88),COLUMNS(engine.cfg!$E88:$N88)-1)))*IF(V88&lt;=INDEX(engine.cfg!$D89:$D108,MIN(MATCH(MAX(engine.cfg!$D89,V88),engine.cfg!$D89:$D108),ROWS(engine.cfg!$D89:$D108)-1)),0,IF(V88&gt;=INDEX(engine.cfg!$D89:$D108,MIN(MATCH(MAX(engine.cfg!$D89,V88),engine.cfg!$D89:$D108),ROWS(engine.cfg!$D89:$D108)-1)+1),1,(V88-INDEX(engine.cfg!$D89:$D108,MIN(MATCH(MAX(engine.cfg!$D89,V88),engine.cfg!$D89:$D108),ROWS(engine.cfg!$D89:$D108)-1)))/(INDEX(engine.cfg!$D89:$D108,MIN(MATCH(MAX(engine.cfg!$D89,V88),engine.cfg!$D89:$D108),ROWS(engine.cfg!$D89:$D108)-1)+1)-INDEX(engine.cfg!$D89:$D108,MIN(MATCH(MAX(engine.cfg!$D89,V88),engine.cfg!$D89:$D108),ROWS(engine.cfg!$D89:$D108)-1)))))+(INDEX(engine.cfg!$E89:$N108,MIN(MATCH(MAX(engine.cfg!$D89,V88),engine.cfg!$D89:$D108),ROWS(engine.cfg!$D89:$D108)-1),MIN(MATCH(MAX(engine.cfg!$E88,V4),engine.cfg!$E88:$N88),COLUMNS(engine.cfg!$E88:$N88)-1)+1)+(INDEX(engine.cfg!$E89:$N108,MIN(MATCH(MAX(engine.cfg!$D89,V88),engine.cfg!$D89:$D108),ROWS(engine.cfg!$D89:$D108)-1)+1,MIN(MATCH(MAX(engine.cfg!$E88,V4),engine.cfg!$E88:$N88),COLUMNS(engine.cfg!$E88:$N88)-1)+1)-INDEX(engine.cfg!$E89:$N108,MIN(MATCH(MAX(engine.cfg!$D89,V88),engine.cfg!$D89:$D108),ROWS(engine.cfg!$D89:$D108)-1),MIN(MATCH(MAX(engine.cfg!$E88,V4),engine.cfg!$E88:$N88),COLUMNS(engine.cfg!$E88:$N88)-1)+1))*IF(V88&lt;=INDEX(engine.cfg!$D89:$D108,MIN(MATCH(MAX(engine.cfg!$D89,V88),engine.cfg!$D89:$D108),ROWS(engine.cfg!$D89:$D108)-1)),0,IF(V88&gt;=INDEX(engine.cfg!$D89:$D108,MIN(MATCH(MAX(engine.cfg!$D89,V88),engine.cfg!$D89:$D108),ROWS(engine.cfg!$D89:$D108)-1)+1),1,(V88-INDEX(engine.cfg!$D89:$D108,MIN(MATCH(MAX(engine.cfg!$D89,V88),engine.cfg!$D89:$D108),ROWS(engine.cfg!$D89:$D108)-1)))/(INDEX(engine.cfg!$D89:$D108,MIN(MATCH(MAX(engine.cfg!$D89,V88),engine.cfg!$D89:$D108),ROWS(engine.cfg!$D89:$D108)-1)+1)-INDEX(engine.cfg!$D89:$D108,MIN(MATCH(MAX(engine.cfg!$D89,V88),engine.cfg!$D89:$D108),ROWS(engine.cfg!$D89:$D108)-1)))))-(INDEX(engine.cfg!$E89:$N108,MIN(MATCH(MAX(engine.cfg!$D89,V88),engine.cfg!$D89:$D108),ROWS(engine.cfg!$D89:$D108)-1),MIN(MATCH(MAX(engine.cfg!$E88,V4),engine.cfg!$E88:$N88),COLUMNS(engine.cfg!$E88:$N88)-1))+(INDEX(engine.cfg!$E89:$N108,MIN(MATCH(MAX(engine.cfg!$D89,V88),engine.cfg!$D89:$D108),ROWS(engine.cfg!$D89:$D108)-1)+1,MIN(MATCH(MAX(engine.cfg!$E88,V4),engine.cfg!$E88:$N88),COLUMNS(engine.cfg!$E88:$N88)-1))-INDEX(engine.cfg!$E89:$N108,MIN(MATCH(MAX(engine.cfg!$D89,V88),engine.cfg!$D89:$D108),ROWS(engine.cfg!$D89:$D108)-1),MIN(MATCH(MAX(engine.cfg!$E88,V4),engine.cfg!$E88:$N88),COLUMNS(engine.cfg!$E88:$N88)-1)))*IF(V88&lt;=INDEX(engine.cfg!$D89:$D108,MIN(MATCH(MAX(engine.cfg!$D89,V88),engine.cfg!$D89:$D108),ROWS(engine.cfg!$D89:$D108)-1)),0,IF(V88&gt;=INDEX(engine.cfg!$D89:$D108,MIN(MATCH(MAX(engine.cfg!$D89,V88),engine.cfg!$D89:$D108),ROWS(engine.cfg!$D89:$D108)-1)+1),1,(V88-INDEX(engine.cfg!$D89:$D108,MIN(MATCH(MAX(engine.cfg!$D89,V88),engine.cfg!$D89:$D108),ROWS(engine.cfg!$D89:$D108)-1)))/(INDEX(engine.cfg!$D89:$D108,MIN(MATCH(MAX(engine.cfg!$D89,V88),engine.cfg!$D89:$D108),ROWS(engine.cfg!$D89:$D108)-1)+1)-INDEX(engine.cfg!$D89:$D108,MIN(MATCH(MAX(engine.cfg!$D89,V88),engine.cfg!$D89:$D108),ROWS(engine.cfg!$D89:$D108)-1)))))))*IF(V4&lt;=INDEX(engine.cfg!$E88:$N88,MIN(MATCH(MAX(engine.cfg!$E88,V4),engine.cfg!$E88:$N88),COLUMNS(engine.cfg!$E88:$N88)-1)),0,IF(V4&gt;=INDEX(engine.cfg!$E88:$N88,MIN(MATCH(MAX(engine.cfg!$E88,V4),engine.cfg!$E88:$N88),COLUMNS(engine.cfg!$E88:$N88)-1)+1),1,(V4-INDEX(engine.cfg!$E88:$N88,MIN(MATCH(MAX(engine.cfg!$E88,V4),engine.cfg!$E88:$N88),COLUMNS(engine.cfg!$E88:$N88)-1)))/(INDEX(engine.cfg!$E88:$N88,MIN(MATCH(MAX(engine.cfg!$E88,V4),engine.cfg!$E88:$N88),COLUMNS(engine.cfg!$E88:$N88)-1)+1)-INDEX(engine.cfg!$E88:$N88,MIN(MATCH(MAX(engine.cfg!$E88,V4),engine.cfg!$E88:$N88),COLUMNS(engine.cfg!$E88:$N88)-1))))),"N/A")</f>
        <v>1.2385916172622009</v>
      </c>
      <c r="W96" s="50" cm="1">
        <f t="array" ref="W96">IF(W15="OK",INDEX(engine.cfg!$E89:$N108,MIN(MATCH(MAX(engine.cfg!$D89,W88),engine.cfg!$D89:$D108),ROWS(engine.cfg!$D89:$D108)-1),MIN(MATCH(MAX(engine.cfg!$E88,W4),engine.cfg!$E88:$N88),COLUMNS(engine.cfg!$E88:$N88)-1))+(INDEX(engine.cfg!$E89:$N108,MIN(MATCH(MAX(engine.cfg!$D89,W88),engine.cfg!$D89:$D108),ROWS(engine.cfg!$D89:$D108)-1)+1,MIN(MATCH(MAX(engine.cfg!$E88,W4),engine.cfg!$E88:$N88),COLUMNS(engine.cfg!$E88:$N88)-1))-INDEX(engine.cfg!$E89:$N108,MIN(MATCH(MAX(engine.cfg!$D89,W88),engine.cfg!$D89:$D108),ROWS(engine.cfg!$D89:$D108)-1),MIN(MATCH(MAX(engine.cfg!$E88,W4),engine.cfg!$E88:$N88),COLUMNS(engine.cfg!$E88:$N88)-1)))*IF(W88&lt;=INDEX(engine.cfg!$D89:$D108,MIN(MATCH(MAX(engine.cfg!$D89,W88),engine.cfg!$D89:$D108),ROWS(engine.cfg!$D89:$D108)-1)),0,IF(W88&gt;=INDEX(engine.cfg!$D89:$D108,MIN(MATCH(MAX(engine.cfg!$D89,W88),engine.cfg!$D89:$D108),ROWS(engine.cfg!$D89:$D108)-1)+1),1,(W88-INDEX(engine.cfg!$D89:$D108,MIN(MATCH(MAX(engine.cfg!$D89,W88),engine.cfg!$D89:$D108),ROWS(engine.cfg!$D89:$D108)-1)))/(INDEX(engine.cfg!$D89:$D108,MIN(MATCH(MAX(engine.cfg!$D89,W88),engine.cfg!$D89:$D108),ROWS(engine.cfg!$D89:$D108)-1)+1)-INDEX(engine.cfg!$D89:$D108,MIN(MATCH(MAX(engine.cfg!$D89,W88),engine.cfg!$D89:$D108),ROWS(engine.cfg!$D89:$D108)-1)))))+(INDEX(engine.cfg!$E89:$N108,MIN(MATCH(MAX(engine.cfg!$D89,W88),engine.cfg!$D89:$D108),ROWS(engine.cfg!$D89:$D108)-1),MIN(MATCH(MAX(engine.cfg!$E88,W4),engine.cfg!$E88:$N88),COLUMNS(engine.cfg!$E88:$N88)-1)+1)+(INDEX(engine.cfg!$E89:$N108,MIN(MATCH(MAX(engine.cfg!$D89,W88),engine.cfg!$D89:$D108),ROWS(engine.cfg!$D89:$D108)-1)+1,MIN(MATCH(MAX(engine.cfg!$E88,W4),engine.cfg!$E88:$N88),COLUMNS(engine.cfg!$E88:$N88)-1)+1)-INDEX(engine.cfg!$E89:$N108,MIN(MATCH(MAX(engine.cfg!$D89,W88),engine.cfg!$D89:$D108),ROWS(engine.cfg!$D89:$D108)-1),MIN(MATCH(MAX(engine.cfg!$E88,W4),engine.cfg!$E88:$N88),COLUMNS(engine.cfg!$E88:$N88)-1)+1))*IF(W88&lt;=INDEX(engine.cfg!$D89:$D108,MIN(MATCH(MAX(engine.cfg!$D89,W88),engine.cfg!$D89:$D108),ROWS(engine.cfg!$D89:$D108)-1)),0,IF(W88&gt;=INDEX(engine.cfg!$D89:$D108,MIN(MATCH(MAX(engine.cfg!$D89,W88),engine.cfg!$D89:$D108),ROWS(engine.cfg!$D89:$D108)-1)+1),1,(W88-INDEX(engine.cfg!$D89:$D108,MIN(MATCH(MAX(engine.cfg!$D89,W88),engine.cfg!$D89:$D108),ROWS(engine.cfg!$D89:$D108)-1)))/(INDEX(engine.cfg!$D89:$D108,MIN(MATCH(MAX(engine.cfg!$D89,W88),engine.cfg!$D89:$D108),ROWS(engine.cfg!$D89:$D108)-1)+1)-INDEX(engine.cfg!$D89:$D108,MIN(MATCH(MAX(engine.cfg!$D89,W88),engine.cfg!$D89:$D108),ROWS(engine.cfg!$D89:$D108)-1)))))-(INDEX(engine.cfg!$E89:$N108,MIN(MATCH(MAX(engine.cfg!$D89,W88),engine.cfg!$D89:$D108),ROWS(engine.cfg!$D89:$D108)-1),MIN(MATCH(MAX(engine.cfg!$E88,W4),engine.cfg!$E88:$N88),COLUMNS(engine.cfg!$E88:$N88)-1))+(INDEX(engine.cfg!$E89:$N108,MIN(MATCH(MAX(engine.cfg!$D89,W88),engine.cfg!$D89:$D108),ROWS(engine.cfg!$D89:$D108)-1)+1,MIN(MATCH(MAX(engine.cfg!$E88,W4),engine.cfg!$E88:$N88),COLUMNS(engine.cfg!$E88:$N88)-1))-INDEX(engine.cfg!$E89:$N108,MIN(MATCH(MAX(engine.cfg!$D89,W88),engine.cfg!$D89:$D108),ROWS(engine.cfg!$D89:$D108)-1),MIN(MATCH(MAX(engine.cfg!$E88,W4),engine.cfg!$E88:$N88),COLUMNS(engine.cfg!$E88:$N88)-1)))*IF(W88&lt;=INDEX(engine.cfg!$D89:$D108,MIN(MATCH(MAX(engine.cfg!$D89,W88),engine.cfg!$D89:$D108),ROWS(engine.cfg!$D89:$D108)-1)),0,IF(W88&gt;=INDEX(engine.cfg!$D89:$D108,MIN(MATCH(MAX(engine.cfg!$D89,W88),engine.cfg!$D89:$D108),ROWS(engine.cfg!$D89:$D108)-1)+1),1,(W88-INDEX(engine.cfg!$D89:$D108,MIN(MATCH(MAX(engine.cfg!$D89,W88),engine.cfg!$D89:$D108),ROWS(engine.cfg!$D89:$D108)-1)))/(INDEX(engine.cfg!$D89:$D108,MIN(MATCH(MAX(engine.cfg!$D89,W88),engine.cfg!$D89:$D108),ROWS(engine.cfg!$D89:$D108)-1)+1)-INDEX(engine.cfg!$D89:$D108,MIN(MATCH(MAX(engine.cfg!$D89,W88),engine.cfg!$D89:$D108),ROWS(engine.cfg!$D89:$D108)-1)))))))*IF(W4&lt;=INDEX(engine.cfg!$E88:$N88,MIN(MATCH(MAX(engine.cfg!$E88,W4),engine.cfg!$E88:$N88),COLUMNS(engine.cfg!$E88:$N88)-1)),0,IF(W4&gt;=INDEX(engine.cfg!$E88:$N88,MIN(MATCH(MAX(engine.cfg!$E88,W4),engine.cfg!$E88:$N88),COLUMNS(engine.cfg!$E88:$N88)-1)+1),1,(W4-INDEX(engine.cfg!$E88:$N88,MIN(MATCH(MAX(engine.cfg!$E88,W4),engine.cfg!$E88:$N88),COLUMNS(engine.cfg!$E88:$N88)-1)))/(INDEX(engine.cfg!$E88:$N88,MIN(MATCH(MAX(engine.cfg!$E88,W4),engine.cfg!$E88:$N88),COLUMNS(engine.cfg!$E88:$N88)-1)+1)-INDEX(engine.cfg!$E88:$N88,MIN(MATCH(MAX(engine.cfg!$E88,W4),engine.cfg!$E88:$N88),COLUMNS(engine.cfg!$E88:$N88)-1))))),"N/A")</f>
        <v>1.2342986583272131</v>
      </c>
    </row>
    <row r="97" spans="1:23" ht="15" customHeight="1" x14ac:dyDescent="0.25">
      <c r="A97" s="210" t="s">
        <v>370</v>
      </c>
      <c r="B97" s="56" t="s">
        <v>310</v>
      </c>
      <c r="C97" s="47">
        <f>IF(C15="OK",C98*Constants!$D3*Constants!$J8,"N/A")</f>
        <v>89831.489885049275</v>
      </c>
      <c r="D97" s="47">
        <f>IF(D15="OK",D98*Constants!$D3*Constants!$J8,"N/A")</f>
        <v>77670.785505918553</v>
      </c>
      <c r="E97" s="47">
        <f>IF(E15="OK",E98*Constants!$D3*Constants!$J8,"N/A")</f>
        <v>66753.361641629817</v>
      </c>
      <c r="F97" s="47">
        <f>IF(F15="OK",F98*Constants!$D3*Constants!$J8,"N/A")</f>
        <v>57135.830344530848</v>
      </c>
      <c r="G97" s="47">
        <f>IF(G15="OK",G98*Constants!$D3*Constants!$J8,"N/A")</f>
        <v>48575.832449168738</v>
      </c>
      <c r="H97" s="47">
        <f>IF(H15="OK",H98*Constants!$D3*Constants!$J8,"N/A")</f>
        <v>40988.566583731306</v>
      </c>
      <c r="I97" s="47">
        <f>IF(I15="OK",I98*Constants!$D3*Constants!$J8,"N/A")</f>
        <v>34397.862287246309</v>
      </c>
      <c r="J97" s="47">
        <f>IF(J15="OK",J98*Constants!$D3*Constants!$J8,"N/A")</f>
        <v>28612.847574818396</v>
      </c>
      <c r="K97" s="47">
        <f>IF(K15="OK",K98*Constants!$D3*Constants!$J8,"N/A")</f>
        <v>22778.414074375611</v>
      </c>
      <c r="L97" s="47">
        <f>IF(L15="OK",L98*Constants!$D3*Constants!$J8,"N/A")</f>
        <v>37947.670416725268</v>
      </c>
      <c r="M97" s="47">
        <f>IF(M15="OK",M98*Constants!$D3*Constants!$J8,"N/A")</f>
        <v>39329.169147565735</v>
      </c>
      <c r="N97" s="47">
        <f>IF(N15="OK",N98*Constants!$D3*Constants!$J8,"N/A")</f>
        <v>40886.408337423854</v>
      </c>
      <c r="O97" s="47">
        <f>IF(O15="OK",O98*Constants!$D3*Constants!$J8,"N/A")</f>
        <v>42633.265109063483</v>
      </c>
      <c r="P97" s="47">
        <f>IF(P15="OK",P98*Constants!$D3*Constants!$J8,"N/A")</f>
        <v>44585.254247116754</v>
      </c>
      <c r="Q97" s="47">
        <f>IF(Q15="OK",Q98*Constants!$D3*Constants!$J8,"N/A")</f>
        <v>46759.673714796838</v>
      </c>
      <c r="R97" s="47">
        <f>IF(R15="OK",R98*Constants!$D3*Constants!$J8,"N/A")</f>
        <v>49175.763874509445</v>
      </c>
      <c r="S97" s="47">
        <f>IF(S15="OK",S98*Constants!$D3*Constants!$J8,"N/A")</f>
        <v>51854.881410670285</v>
      </c>
      <c r="T97" s="47">
        <f>IF(T15="OK",T98*Constants!$D3*Constants!$J8,"N/A")</f>
        <v>54820.688998605001</v>
      </c>
      <c r="U97" s="47">
        <f>IF(U15="OK",U98*Constants!$D3*Constants!$J8,"N/A")</f>
        <v>57691.929784145512</v>
      </c>
      <c r="V97" s="47">
        <f>IF(V15="OK",V98*Constants!$D3*Constants!$J8,"N/A")</f>
        <v>60402.687862284503</v>
      </c>
      <c r="W97" s="47">
        <f>IF(W15="OK",W98*Constants!$D3*Constants!$J8,"N/A")</f>
        <v>63331.799187517478</v>
      </c>
    </row>
    <row r="98" spans="1:23" ht="15" customHeight="1" x14ac:dyDescent="0.25">
      <c r="A98" s="210"/>
      <c r="B98" s="56" t="s">
        <v>36</v>
      </c>
      <c r="C98" s="47">
        <f>IF(C15="OK",C96*engine.cfg!$D84*engine.cfg!$D85*(1-C11)*C62,"N/A")</f>
        <v>20194.922298130259</v>
      </c>
      <c r="D98" s="47">
        <f>IF(D15="OK",D96*engine.cfg!$D84*engine.cfg!$D85*(1-D11)*D62,"N/A")</f>
        <v>17461.087199309863</v>
      </c>
      <c r="E98" s="47">
        <f>IF(E15="OK",E96*engine.cfg!$D84*engine.cfg!$D85*(1-E11)*E62,"N/A")</f>
        <v>15006.752679007552</v>
      </c>
      <c r="F98" s="47">
        <f>IF(F15="OK",F96*engine.cfg!$D84*engine.cfg!$D85*(1-F11)*F62,"N/A")</f>
        <v>12844.645632878346</v>
      </c>
      <c r="G98" s="47">
        <f>IF(G15="OK",G96*engine.cfg!$D84*engine.cfg!$D85*(1-G11)*G62,"N/A")</f>
        <v>10920.281553086244</v>
      </c>
      <c r="H98" s="47">
        <f>IF(H15="OK",H96*engine.cfg!$D84*engine.cfg!$D85*(1-H11)*H62,"N/A")</f>
        <v>9214.5963328607468</v>
      </c>
      <c r="I98" s="47">
        <f>IF(I15="OK",I96*engine.cfg!$D84*engine.cfg!$D85*(1-I11)*I62,"N/A")</f>
        <v>7732.9470656852327</v>
      </c>
      <c r="J98" s="47">
        <f>IF(J15="OK",J96*engine.cfg!$D84*engine.cfg!$D85*(1-J11)*J62,"N/A")</f>
        <v>6432.4240223680381</v>
      </c>
      <c r="K98" s="47">
        <f>IF(K15="OK",K96*engine.cfg!$D84*engine.cfg!$D85*(1-K11)*K62,"N/A")</f>
        <v>5120.7911935479515</v>
      </c>
      <c r="L98" s="47">
        <f>IF(L15="OK",L96*engine.cfg!$D84*engine.cfg!$D85*(1-L11)*L62,"N/A")</f>
        <v>8530.9756794801579</v>
      </c>
      <c r="M98" s="47">
        <f>IF(M15="OK",M96*engine.cfg!$D84*engine.cfg!$D85*(1-M11)*M62,"N/A")</f>
        <v>8841.5489490539949</v>
      </c>
      <c r="N98" s="47">
        <f>IF(N15="OK",N96*engine.cfg!$D84*engine.cfg!$D85*(1-N11)*N62,"N/A")</f>
        <v>9191.6302454794477</v>
      </c>
      <c r="O98" s="47">
        <f>IF(O15="OK",O96*engine.cfg!$D84*engine.cfg!$D85*(1-O11)*O62,"N/A")</f>
        <v>9584.3392700583245</v>
      </c>
      <c r="P98" s="47">
        <f>IF(P15="OK",P96*engine.cfg!$D84*engine.cfg!$D85*(1-P11)*P62,"N/A")</f>
        <v>10023.163885126196</v>
      </c>
      <c r="Q98" s="47">
        <f>IF(Q15="OK",Q96*engine.cfg!$D84*engine.cfg!$D85*(1-Q11)*Q62,"N/A")</f>
        <v>10511.99282751079</v>
      </c>
      <c r="R98" s="47">
        <f>IF(R15="OK",R96*engine.cfg!$D84*engine.cfg!$D85*(1-R11)*R62,"N/A")</f>
        <v>11055.151502749393</v>
      </c>
      <c r="S98" s="47">
        <f>IF(S15="OK",S96*engine.cfg!$D84*engine.cfg!$D85*(1-S11)*S62,"N/A")</f>
        <v>11657.44108449361</v>
      </c>
      <c r="T98" s="47">
        <f>IF(T15="OK",T96*engine.cfg!$D84*engine.cfg!$D85*(1-T11)*T62,"N/A")</f>
        <v>12324.181153774316</v>
      </c>
      <c r="U98" s="47">
        <f>IF(U15="OK",U96*engine.cfg!$D84*engine.cfg!$D85*(1-U11)*U62,"N/A")</f>
        <v>12969.661760156461</v>
      </c>
      <c r="V98" s="47">
        <f>IF(V15="OK",V96*engine.cfg!$D84*engine.cfg!$D85*(1-V11)*V62,"N/A")</f>
        <v>13579.06441870189</v>
      </c>
      <c r="W98" s="47">
        <f>IF(W15="OK",W96*engine.cfg!$D84*engine.cfg!$D85*(1-W11)*W62,"N/A")</f>
        <v>14237.554839948907</v>
      </c>
    </row>
    <row r="99" spans="1:23" ht="15" customHeight="1" x14ac:dyDescent="0.25">
      <c r="A99" s="55" t="s">
        <v>69</v>
      </c>
      <c r="B99" s="56" t="s">
        <v>14</v>
      </c>
      <c r="C99" s="50" t="str" cm="1">
        <f t="array" ref="C99">IF(AND(C15="OK",engine.cfg!$D214&gt;0),IF(C4&lt;=engine.cfg!$D220,engine.cfg!$E220,IF(C4&gt;=engine.cfg!$D229,engine.cfg!$E229,INDEX(engine.cfg!$E220:$E229,MIN(MATCH(C4,engine.cfg!$D220:$D229),ROWS(engine.cfg!$D220:$D229)-1))+(INDEX(engine.cfg!$E220:$E229,MIN(MATCH(C4,engine.cfg!$D220:$D229),ROWS(engine.cfg!$D220:$D229)-1)+1)-INDEX(engine.cfg!$E220:$E229,MIN(MATCH(C4,engine.cfg!$D220:$D229),ROWS(engine.cfg!$D220:$D229)-1)))*(C4-INDEX(engine.cfg!$D220:$D229,MIN(MATCH(C4,engine.cfg!$D220:$D229),ROWS(engine.cfg!$D220:$D229)-1)))/(INDEX(engine.cfg!$D220:$D229,MIN(MATCH(C4,engine.cfg!$D220:$D229),ROWS(engine.cfg!$D220:$D229)-1)+1)-INDEX(engine.cfg!$D220:$D229,MIN(MATCH(C4,engine.cfg!$D220:$D229),ROWS(engine.cfg!$D220:$D229)-1))))),"N/A")</f>
        <v>N/A</v>
      </c>
      <c r="D99" s="50" t="str" cm="1">
        <f t="array" ref="D99">IF(AND(D15="OK",engine.cfg!$D214&gt;0),IF(D4&lt;=engine.cfg!$D220,engine.cfg!$E220,IF(D4&gt;=engine.cfg!$D229,engine.cfg!$E229,INDEX(engine.cfg!$E220:$E229,MIN(MATCH(D4,engine.cfg!$D220:$D229),ROWS(engine.cfg!$D220:$D229)-1))+(INDEX(engine.cfg!$E220:$E229,MIN(MATCH(D4,engine.cfg!$D220:$D229),ROWS(engine.cfg!$D220:$D229)-1)+1)-INDEX(engine.cfg!$E220:$E229,MIN(MATCH(D4,engine.cfg!$D220:$D229),ROWS(engine.cfg!$D220:$D229)-1)))*(D4-INDEX(engine.cfg!$D220:$D229,MIN(MATCH(D4,engine.cfg!$D220:$D229),ROWS(engine.cfg!$D220:$D229)-1)))/(INDEX(engine.cfg!$D220:$D229,MIN(MATCH(D4,engine.cfg!$D220:$D229),ROWS(engine.cfg!$D220:$D229)-1)+1)-INDEX(engine.cfg!$D220:$D229,MIN(MATCH(D4,engine.cfg!$D220:$D229),ROWS(engine.cfg!$D220:$D229)-1))))),"N/A")</f>
        <v>N/A</v>
      </c>
      <c r="E99" s="50" t="str" cm="1">
        <f t="array" ref="E99">IF(AND(E15="OK",engine.cfg!$D214&gt;0),IF(E4&lt;=engine.cfg!$D220,engine.cfg!$E220,IF(E4&gt;=engine.cfg!$D229,engine.cfg!$E229,INDEX(engine.cfg!$E220:$E229,MIN(MATCH(E4,engine.cfg!$D220:$D229),ROWS(engine.cfg!$D220:$D229)-1))+(INDEX(engine.cfg!$E220:$E229,MIN(MATCH(E4,engine.cfg!$D220:$D229),ROWS(engine.cfg!$D220:$D229)-1)+1)-INDEX(engine.cfg!$E220:$E229,MIN(MATCH(E4,engine.cfg!$D220:$D229),ROWS(engine.cfg!$D220:$D229)-1)))*(E4-INDEX(engine.cfg!$D220:$D229,MIN(MATCH(E4,engine.cfg!$D220:$D229),ROWS(engine.cfg!$D220:$D229)-1)))/(INDEX(engine.cfg!$D220:$D229,MIN(MATCH(E4,engine.cfg!$D220:$D229),ROWS(engine.cfg!$D220:$D229)-1)+1)-INDEX(engine.cfg!$D220:$D229,MIN(MATCH(E4,engine.cfg!$D220:$D229),ROWS(engine.cfg!$D220:$D229)-1))))),"N/A")</f>
        <v>N/A</v>
      </c>
      <c r="F99" s="50" t="str" cm="1">
        <f t="array" ref="F99">IF(AND(F15="OK",engine.cfg!$D214&gt;0),IF(F4&lt;=engine.cfg!$D220,engine.cfg!$E220,IF(F4&gt;=engine.cfg!$D229,engine.cfg!$E229,INDEX(engine.cfg!$E220:$E229,MIN(MATCH(F4,engine.cfg!$D220:$D229),ROWS(engine.cfg!$D220:$D229)-1))+(INDEX(engine.cfg!$E220:$E229,MIN(MATCH(F4,engine.cfg!$D220:$D229),ROWS(engine.cfg!$D220:$D229)-1)+1)-INDEX(engine.cfg!$E220:$E229,MIN(MATCH(F4,engine.cfg!$D220:$D229),ROWS(engine.cfg!$D220:$D229)-1)))*(F4-INDEX(engine.cfg!$D220:$D229,MIN(MATCH(F4,engine.cfg!$D220:$D229),ROWS(engine.cfg!$D220:$D229)-1)))/(INDEX(engine.cfg!$D220:$D229,MIN(MATCH(F4,engine.cfg!$D220:$D229),ROWS(engine.cfg!$D220:$D229)-1)+1)-INDEX(engine.cfg!$D220:$D229,MIN(MATCH(F4,engine.cfg!$D220:$D229),ROWS(engine.cfg!$D220:$D229)-1))))),"N/A")</f>
        <v>N/A</v>
      </c>
      <c r="G99" s="50" t="str" cm="1">
        <f t="array" ref="G99">IF(AND(G15="OK",engine.cfg!$D214&gt;0),IF(G4&lt;=engine.cfg!$D220,engine.cfg!$E220,IF(G4&gt;=engine.cfg!$D229,engine.cfg!$E229,INDEX(engine.cfg!$E220:$E229,MIN(MATCH(G4,engine.cfg!$D220:$D229),ROWS(engine.cfg!$D220:$D229)-1))+(INDEX(engine.cfg!$E220:$E229,MIN(MATCH(G4,engine.cfg!$D220:$D229),ROWS(engine.cfg!$D220:$D229)-1)+1)-INDEX(engine.cfg!$E220:$E229,MIN(MATCH(G4,engine.cfg!$D220:$D229),ROWS(engine.cfg!$D220:$D229)-1)))*(G4-INDEX(engine.cfg!$D220:$D229,MIN(MATCH(G4,engine.cfg!$D220:$D229),ROWS(engine.cfg!$D220:$D229)-1)))/(INDEX(engine.cfg!$D220:$D229,MIN(MATCH(G4,engine.cfg!$D220:$D229),ROWS(engine.cfg!$D220:$D229)-1)+1)-INDEX(engine.cfg!$D220:$D229,MIN(MATCH(G4,engine.cfg!$D220:$D229),ROWS(engine.cfg!$D220:$D229)-1))))),"N/A")</f>
        <v>N/A</v>
      </c>
      <c r="H99" s="50" t="str" cm="1">
        <f t="array" ref="H99">IF(AND(H15="OK",engine.cfg!$D214&gt;0),IF(H4&lt;=engine.cfg!$D220,engine.cfg!$E220,IF(H4&gt;=engine.cfg!$D229,engine.cfg!$E229,INDEX(engine.cfg!$E220:$E229,MIN(MATCH(H4,engine.cfg!$D220:$D229),ROWS(engine.cfg!$D220:$D229)-1))+(INDEX(engine.cfg!$E220:$E229,MIN(MATCH(H4,engine.cfg!$D220:$D229),ROWS(engine.cfg!$D220:$D229)-1)+1)-INDEX(engine.cfg!$E220:$E229,MIN(MATCH(H4,engine.cfg!$D220:$D229),ROWS(engine.cfg!$D220:$D229)-1)))*(H4-INDEX(engine.cfg!$D220:$D229,MIN(MATCH(H4,engine.cfg!$D220:$D229),ROWS(engine.cfg!$D220:$D229)-1)))/(INDEX(engine.cfg!$D220:$D229,MIN(MATCH(H4,engine.cfg!$D220:$D229),ROWS(engine.cfg!$D220:$D229)-1)+1)-INDEX(engine.cfg!$D220:$D229,MIN(MATCH(H4,engine.cfg!$D220:$D229),ROWS(engine.cfg!$D220:$D229)-1))))),"N/A")</f>
        <v>N/A</v>
      </c>
      <c r="I99" s="50" t="str" cm="1">
        <f t="array" ref="I99">IF(AND(I15="OK",engine.cfg!$D214&gt;0),IF(I4&lt;=engine.cfg!$D220,engine.cfg!$E220,IF(I4&gt;=engine.cfg!$D229,engine.cfg!$E229,INDEX(engine.cfg!$E220:$E229,MIN(MATCH(I4,engine.cfg!$D220:$D229),ROWS(engine.cfg!$D220:$D229)-1))+(INDEX(engine.cfg!$E220:$E229,MIN(MATCH(I4,engine.cfg!$D220:$D229),ROWS(engine.cfg!$D220:$D229)-1)+1)-INDEX(engine.cfg!$E220:$E229,MIN(MATCH(I4,engine.cfg!$D220:$D229),ROWS(engine.cfg!$D220:$D229)-1)))*(I4-INDEX(engine.cfg!$D220:$D229,MIN(MATCH(I4,engine.cfg!$D220:$D229),ROWS(engine.cfg!$D220:$D229)-1)))/(INDEX(engine.cfg!$D220:$D229,MIN(MATCH(I4,engine.cfg!$D220:$D229),ROWS(engine.cfg!$D220:$D229)-1)+1)-INDEX(engine.cfg!$D220:$D229,MIN(MATCH(I4,engine.cfg!$D220:$D229),ROWS(engine.cfg!$D220:$D229)-1))))),"N/A")</f>
        <v>N/A</v>
      </c>
      <c r="J99" s="50" t="str" cm="1">
        <f t="array" ref="J99">IF(AND(J15="OK",engine.cfg!$D214&gt;0),IF(J4&lt;=engine.cfg!$D220,engine.cfg!$E220,IF(J4&gt;=engine.cfg!$D229,engine.cfg!$E229,INDEX(engine.cfg!$E220:$E229,MIN(MATCH(J4,engine.cfg!$D220:$D229),ROWS(engine.cfg!$D220:$D229)-1))+(INDEX(engine.cfg!$E220:$E229,MIN(MATCH(J4,engine.cfg!$D220:$D229),ROWS(engine.cfg!$D220:$D229)-1)+1)-INDEX(engine.cfg!$E220:$E229,MIN(MATCH(J4,engine.cfg!$D220:$D229),ROWS(engine.cfg!$D220:$D229)-1)))*(J4-INDEX(engine.cfg!$D220:$D229,MIN(MATCH(J4,engine.cfg!$D220:$D229),ROWS(engine.cfg!$D220:$D229)-1)))/(INDEX(engine.cfg!$D220:$D229,MIN(MATCH(J4,engine.cfg!$D220:$D229),ROWS(engine.cfg!$D220:$D229)-1)+1)-INDEX(engine.cfg!$D220:$D229,MIN(MATCH(J4,engine.cfg!$D220:$D229),ROWS(engine.cfg!$D220:$D229)-1))))),"N/A")</f>
        <v>N/A</v>
      </c>
      <c r="K99" s="50" t="str" cm="1">
        <f t="array" ref="K99">IF(AND(K15="OK",engine.cfg!$D214&gt;0),IF(K4&lt;=engine.cfg!$D220,engine.cfg!$E220,IF(K4&gt;=engine.cfg!$D229,engine.cfg!$E229,INDEX(engine.cfg!$E220:$E229,MIN(MATCH(K4,engine.cfg!$D220:$D229),ROWS(engine.cfg!$D220:$D229)-1))+(INDEX(engine.cfg!$E220:$E229,MIN(MATCH(K4,engine.cfg!$D220:$D229),ROWS(engine.cfg!$D220:$D229)-1)+1)-INDEX(engine.cfg!$E220:$E229,MIN(MATCH(K4,engine.cfg!$D220:$D229),ROWS(engine.cfg!$D220:$D229)-1)))*(K4-INDEX(engine.cfg!$D220:$D229,MIN(MATCH(K4,engine.cfg!$D220:$D229),ROWS(engine.cfg!$D220:$D229)-1)))/(INDEX(engine.cfg!$D220:$D229,MIN(MATCH(K4,engine.cfg!$D220:$D229),ROWS(engine.cfg!$D220:$D229)-1)+1)-INDEX(engine.cfg!$D220:$D229,MIN(MATCH(K4,engine.cfg!$D220:$D229),ROWS(engine.cfg!$D220:$D229)-1))))),"N/A")</f>
        <v>N/A</v>
      </c>
      <c r="L99" s="50" t="str" cm="1">
        <f t="array" ref="L99">IF(AND(L15="OK",engine.cfg!$D214&gt;0),IF(L4&lt;=engine.cfg!$D220,engine.cfg!$E220,IF(L4&gt;=engine.cfg!$D229,engine.cfg!$E229,INDEX(engine.cfg!$E220:$E229,MIN(MATCH(L4,engine.cfg!$D220:$D229),ROWS(engine.cfg!$D220:$D229)-1))+(INDEX(engine.cfg!$E220:$E229,MIN(MATCH(L4,engine.cfg!$D220:$D229),ROWS(engine.cfg!$D220:$D229)-1)+1)-INDEX(engine.cfg!$E220:$E229,MIN(MATCH(L4,engine.cfg!$D220:$D229),ROWS(engine.cfg!$D220:$D229)-1)))*(L4-INDEX(engine.cfg!$D220:$D229,MIN(MATCH(L4,engine.cfg!$D220:$D229),ROWS(engine.cfg!$D220:$D229)-1)))/(INDEX(engine.cfg!$D220:$D229,MIN(MATCH(L4,engine.cfg!$D220:$D229),ROWS(engine.cfg!$D220:$D229)-1)+1)-INDEX(engine.cfg!$D220:$D229,MIN(MATCH(L4,engine.cfg!$D220:$D229),ROWS(engine.cfg!$D220:$D229)-1))))),"N/A")</f>
        <v>N/A</v>
      </c>
      <c r="M99" s="50" t="str" cm="1">
        <f t="array" ref="M99">IF(AND(M15="OK",engine.cfg!$D214&gt;0),IF(M4&lt;=engine.cfg!$D220,engine.cfg!$E220,IF(M4&gt;=engine.cfg!$D229,engine.cfg!$E229,INDEX(engine.cfg!$E220:$E229,MIN(MATCH(M4,engine.cfg!$D220:$D229),ROWS(engine.cfg!$D220:$D229)-1))+(INDEX(engine.cfg!$E220:$E229,MIN(MATCH(M4,engine.cfg!$D220:$D229),ROWS(engine.cfg!$D220:$D229)-1)+1)-INDEX(engine.cfg!$E220:$E229,MIN(MATCH(M4,engine.cfg!$D220:$D229),ROWS(engine.cfg!$D220:$D229)-1)))*(M4-INDEX(engine.cfg!$D220:$D229,MIN(MATCH(M4,engine.cfg!$D220:$D229),ROWS(engine.cfg!$D220:$D229)-1)))/(INDEX(engine.cfg!$D220:$D229,MIN(MATCH(M4,engine.cfg!$D220:$D229),ROWS(engine.cfg!$D220:$D229)-1)+1)-INDEX(engine.cfg!$D220:$D229,MIN(MATCH(M4,engine.cfg!$D220:$D229),ROWS(engine.cfg!$D220:$D229)-1))))),"N/A")</f>
        <v>N/A</v>
      </c>
      <c r="N99" s="50" t="str" cm="1">
        <f t="array" ref="N99">IF(AND(N15="OK",engine.cfg!$D214&gt;0),IF(N4&lt;=engine.cfg!$D220,engine.cfg!$E220,IF(N4&gt;=engine.cfg!$D229,engine.cfg!$E229,INDEX(engine.cfg!$E220:$E229,MIN(MATCH(N4,engine.cfg!$D220:$D229),ROWS(engine.cfg!$D220:$D229)-1))+(INDEX(engine.cfg!$E220:$E229,MIN(MATCH(N4,engine.cfg!$D220:$D229),ROWS(engine.cfg!$D220:$D229)-1)+1)-INDEX(engine.cfg!$E220:$E229,MIN(MATCH(N4,engine.cfg!$D220:$D229),ROWS(engine.cfg!$D220:$D229)-1)))*(N4-INDEX(engine.cfg!$D220:$D229,MIN(MATCH(N4,engine.cfg!$D220:$D229),ROWS(engine.cfg!$D220:$D229)-1)))/(INDEX(engine.cfg!$D220:$D229,MIN(MATCH(N4,engine.cfg!$D220:$D229),ROWS(engine.cfg!$D220:$D229)-1)+1)-INDEX(engine.cfg!$D220:$D229,MIN(MATCH(N4,engine.cfg!$D220:$D229),ROWS(engine.cfg!$D220:$D229)-1))))),"N/A")</f>
        <v>N/A</v>
      </c>
      <c r="O99" s="50" t="str" cm="1">
        <f t="array" ref="O99">IF(AND(O15="OK",engine.cfg!$D214&gt;0),IF(O4&lt;=engine.cfg!$D220,engine.cfg!$E220,IF(O4&gt;=engine.cfg!$D229,engine.cfg!$E229,INDEX(engine.cfg!$E220:$E229,MIN(MATCH(O4,engine.cfg!$D220:$D229),ROWS(engine.cfg!$D220:$D229)-1))+(INDEX(engine.cfg!$E220:$E229,MIN(MATCH(O4,engine.cfg!$D220:$D229),ROWS(engine.cfg!$D220:$D229)-1)+1)-INDEX(engine.cfg!$E220:$E229,MIN(MATCH(O4,engine.cfg!$D220:$D229),ROWS(engine.cfg!$D220:$D229)-1)))*(O4-INDEX(engine.cfg!$D220:$D229,MIN(MATCH(O4,engine.cfg!$D220:$D229),ROWS(engine.cfg!$D220:$D229)-1)))/(INDEX(engine.cfg!$D220:$D229,MIN(MATCH(O4,engine.cfg!$D220:$D229),ROWS(engine.cfg!$D220:$D229)-1)+1)-INDEX(engine.cfg!$D220:$D229,MIN(MATCH(O4,engine.cfg!$D220:$D229),ROWS(engine.cfg!$D220:$D229)-1))))),"N/A")</f>
        <v>N/A</v>
      </c>
      <c r="P99" s="50" t="str" cm="1">
        <f t="array" ref="P99">IF(AND(P15="OK",engine.cfg!$D214&gt;0),IF(P4&lt;=engine.cfg!$D220,engine.cfg!$E220,IF(P4&gt;=engine.cfg!$D229,engine.cfg!$E229,INDEX(engine.cfg!$E220:$E229,MIN(MATCH(P4,engine.cfg!$D220:$D229),ROWS(engine.cfg!$D220:$D229)-1))+(INDEX(engine.cfg!$E220:$E229,MIN(MATCH(P4,engine.cfg!$D220:$D229),ROWS(engine.cfg!$D220:$D229)-1)+1)-INDEX(engine.cfg!$E220:$E229,MIN(MATCH(P4,engine.cfg!$D220:$D229),ROWS(engine.cfg!$D220:$D229)-1)))*(P4-INDEX(engine.cfg!$D220:$D229,MIN(MATCH(P4,engine.cfg!$D220:$D229),ROWS(engine.cfg!$D220:$D229)-1)))/(INDEX(engine.cfg!$D220:$D229,MIN(MATCH(P4,engine.cfg!$D220:$D229),ROWS(engine.cfg!$D220:$D229)-1)+1)-INDEX(engine.cfg!$D220:$D229,MIN(MATCH(P4,engine.cfg!$D220:$D229),ROWS(engine.cfg!$D220:$D229)-1))))),"N/A")</f>
        <v>N/A</v>
      </c>
      <c r="Q99" s="50" t="str" cm="1">
        <f t="array" ref="Q99">IF(AND(Q15="OK",engine.cfg!$D214&gt;0),IF(Q4&lt;=engine.cfg!$D220,engine.cfg!$E220,IF(Q4&gt;=engine.cfg!$D229,engine.cfg!$E229,INDEX(engine.cfg!$E220:$E229,MIN(MATCH(Q4,engine.cfg!$D220:$D229),ROWS(engine.cfg!$D220:$D229)-1))+(INDEX(engine.cfg!$E220:$E229,MIN(MATCH(Q4,engine.cfg!$D220:$D229),ROWS(engine.cfg!$D220:$D229)-1)+1)-INDEX(engine.cfg!$E220:$E229,MIN(MATCH(Q4,engine.cfg!$D220:$D229),ROWS(engine.cfg!$D220:$D229)-1)))*(Q4-INDEX(engine.cfg!$D220:$D229,MIN(MATCH(Q4,engine.cfg!$D220:$D229),ROWS(engine.cfg!$D220:$D229)-1)))/(INDEX(engine.cfg!$D220:$D229,MIN(MATCH(Q4,engine.cfg!$D220:$D229),ROWS(engine.cfg!$D220:$D229)-1)+1)-INDEX(engine.cfg!$D220:$D229,MIN(MATCH(Q4,engine.cfg!$D220:$D229),ROWS(engine.cfg!$D220:$D229)-1))))),"N/A")</f>
        <v>N/A</v>
      </c>
      <c r="R99" s="50" t="str" cm="1">
        <f t="array" ref="R99">IF(AND(R15="OK",engine.cfg!$D214&gt;0),IF(R4&lt;=engine.cfg!$D220,engine.cfg!$E220,IF(R4&gt;=engine.cfg!$D229,engine.cfg!$E229,INDEX(engine.cfg!$E220:$E229,MIN(MATCH(R4,engine.cfg!$D220:$D229),ROWS(engine.cfg!$D220:$D229)-1))+(INDEX(engine.cfg!$E220:$E229,MIN(MATCH(R4,engine.cfg!$D220:$D229),ROWS(engine.cfg!$D220:$D229)-1)+1)-INDEX(engine.cfg!$E220:$E229,MIN(MATCH(R4,engine.cfg!$D220:$D229),ROWS(engine.cfg!$D220:$D229)-1)))*(R4-INDEX(engine.cfg!$D220:$D229,MIN(MATCH(R4,engine.cfg!$D220:$D229),ROWS(engine.cfg!$D220:$D229)-1)))/(INDEX(engine.cfg!$D220:$D229,MIN(MATCH(R4,engine.cfg!$D220:$D229),ROWS(engine.cfg!$D220:$D229)-1)+1)-INDEX(engine.cfg!$D220:$D229,MIN(MATCH(R4,engine.cfg!$D220:$D229),ROWS(engine.cfg!$D220:$D229)-1))))),"N/A")</f>
        <v>N/A</v>
      </c>
      <c r="S99" s="50" t="str" cm="1">
        <f t="array" ref="S99">IF(AND(S15="OK",engine.cfg!$D214&gt;0),IF(S4&lt;=engine.cfg!$D220,engine.cfg!$E220,IF(S4&gt;=engine.cfg!$D229,engine.cfg!$E229,INDEX(engine.cfg!$E220:$E229,MIN(MATCH(S4,engine.cfg!$D220:$D229),ROWS(engine.cfg!$D220:$D229)-1))+(INDEX(engine.cfg!$E220:$E229,MIN(MATCH(S4,engine.cfg!$D220:$D229),ROWS(engine.cfg!$D220:$D229)-1)+1)-INDEX(engine.cfg!$E220:$E229,MIN(MATCH(S4,engine.cfg!$D220:$D229),ROWS(engine.cfg!$D220:$D229)-1)))*(S4-INDEX(engine.cfg!$D220:$D229,MIN(MATCH(S4,engine.cfg!$D220:$D229),ROWS(engine.cfg!$D220:$D229)-1)))/(INDEX(engine.cfg!$D220:$D229,MIN(MATCH(S4,engine.cfg!$D220:$D229),ROWS(engine.cfg!$D220:$D229)-1)+1)-INDEX(engine.cfg!$D220:$D229,MIN(MATCH(S4,engine.cfg!$D220:$D229),ROWS(engine.cfg!$D220:$D229)-1))))),"N/A")</f>
        <v>N/A</v>
      </c>
      <c r="T99" s="50" t="str" cm="1">
        <f t="array" ref="T99">IF(AND(T15="OK",engine.cfg!$D214&gt;0),IF(T4&lt;=engine.cfg!$D220,engine.cfg!$E220,IF(T4&gt;=engine.cfg!$D229,engine.cfg!$E229,INDEX(engine.cfg!$E220:$E229,MIN(MATCH(T4,engine.cfg!$D220:$D229),ROWS(engine.cfg!$D220:$D229)-1))+(INDEX(engine.cfg!$E220:$E229,MIN(MATCH(T4,engine.cfg!$D220:$D229),ROWS(engine.cfg!$D220:$D229)-1)+1)-INDEX(engine.cfg!$E220:$E229,MIN(MATCH(T4,engine.cfg!$D220:$D229),ROWS(engine.cfg!$D220:$D229)-1)))*(T4-INDEX(engine.cfg!$D220:$D229,MIN(MATCH(T4,engine.cfg!$D220:$D229),ROWS(engine.cfg!$D220:$D229)-1)))/(INDEX(engine.cfg!$D220:$D229,MIN(MATCH(T4,engine.cfg!$D220:$D229),ROWS(engine.cfg!$D220:$D229)-1)+1)-INDEX(engine.cfg!$D220:$D229,MIN(MATCH(T4,engine.cfg!$D220:$D229),ROWS(engine.cfg!$D220:$D229)-1))))),"N/A")</f>
        <v>N/A</v>
      </c>
      <c r="U99" s="50" t="str" cm="1">
        <f t="array" ref="U99">IF(AND(U15="OK",engine.cfg!$D214&gt;0),IF(U4&lt;=engine.cfg!$D220,engine.cfg!$E220,IF(U4&gt;=engine.cfg!$D229,engine.cfg!$E229,INDEX(engine.cfg!$E220:$E229,MIN(MATCH(U4,engine.cfg!$D220:$D229),ROWS(engine.cfg!$D220:$D229)-1))+(INDEX(engine.cfg!$E220:$E229,MIN(MATCH(U4,engine.cfg!$D220:$D229),ROWS(engine.cfg!$D220:$D229)-1)+1)-INDEX(engine.cfg!$E220:$E229,MIN(MATCH(U4,engine.cfg!$D220:$D229),ROWS(engine.cfg!$D220:$D229)-1)))*(U4-INDEX(engine.cfg!$D220:$D229,MIN(MATCH(U4,engine.cfg!$D220:$D229),ROWS(engine.cfg!$D220:$D229)-1)))/(INDEX(engine.cfg!$D220:$D229,MIN(MATCH(U4,engine.cfg!$D220:$D229),ROWS(engine.cfg!$D220:$D229)-1)+1)-INDEX(engine.cfg!$D220:$D229,MIN(MATCH(U4,engine.cfg!$D220:$D229),ROWS(engine.cfg!$D220:$D229)-1))))),"N/A")</f>
        <v>N/A</v>
      </c>
      <c r="V99" s="50" t="str" cm="1">
        <f t="array" ref="V99">IF(AND(V15="OK",engine.cfg!$D214&gt;0),IF(V4&lt;=engine.cfg!$D220,engine.cfg!$E220,IF(V4&gt;=engine.cfg!$D229,engine.cfg!$E229,INDEX(engine.cfg!$E220:$E229,MIN(MATCH(V4,engine.cfg!$D220:$D229),ROWS(engine.cfg!$D220:$D229)-1))+(INDEX(engine.cfg!$E220:$E229,MIN(MATCH(V4,engine.cfg!$D220:$D229),ROWS(engine.cfg!$D220:$D229)-1)+1)-INDEX(engine.cfg!$E220:$E229,MIN(MATCH(V4,engine.cfg!$D220:$D229),ROWS(engine.cfg!$D220:$D229)-1)))*(V4-INDEX(engine.cfg!$D220:$D229,MIN(MATCH(V4,engine.cfg!$D220:$D229),ROWS(engine.cfg!$D220:$D229)-1)))/(INDEX(engine.cfg!$D220:$D229,MIN(MATCH(V4,engine.cfg!$D220:$D229),ROWS(engine.cfg!$D220:$D229)-1)+1)-INDEX(engine.cfg!$D220:$D229,MIN(MATCH(V4,engine.cfg!$D220:$D229),ROWS(engine.cfg!$D220:$D229)-1))))),"N/A")</f>
        <v>N/A</v>
      </c>
      <c r="W99" s="50" t="str" cm="1">
        <f t="array" ref="W99">IF(AND(W15="OK",engine.cfg!$D214&gt;0),IF(W4&lt;=engine.cfg!$D220,engine.cfg!$E220,IF(W4&gt;=engine.cfg!$D229,engine.cfg!$E229,INDEX(engine.cfg!$E220:$E229,MIN(MATCH(W4,engine.cfg!$D220:$D229),ROWS(engine.cfg!$D220:$D229)-1))+(INDEX(engine.cfg!$E220:$E229,MIN(MATCH(W4,engine.cfg!$D220:$D229),ROWS(engine.cfg!$D220:$D229)-1)+1)-INDEX(engine.cfg!$E220:$E229,MIN(MATCH(W4,engine.cfg!$D220:$D229),ROWS(engine.cfg!$D220:$D229)-1)))*(W4-INDEX(engine.cfg!$D220:$D229,MIN(MATCH(W4,engine.cfg!$D220:$D229),ROWS(engine.cfg!$D220:$D229)-1)))/(INDEX(engine.cfg!$D220:$D229,MIN(MATCH(W4,engine.cfg!$D220:$D229),ROWS(engine.cfg!$D220:$D229)-1)+1)-INDEX(engine.cfg!$D220:$D229,MIN(MATCH(W4,engine.cfg!$D220:$D229),ROWS(engine.cfg!$D220:$D229)-1))))),"N/A")</f>
        <v>N/A</v>
      </c>
    </row>
    <row r="100" spans="1:23" ht="15" customHeight="1" x14ac:dyDescent="0.25">
      <c r="A100" s="211" t="s">
        <v>216</v>
      </c>
      <c r="B100" s="56" t="s">
        <v>310</v>
      </c>
      <c r="C100" s="47" t="str">
        <f>IF(AND(C15="OK",engine.cfg!$D214&gt;0),C101*Constants!$D3*Constants!$J8,"N/A")</f>
        <v>N/A</v>
      </c>
      <c r="D100" s="47" t="str">
        <f>IF(AND(D15="OK",engine.cfg!$D214&gt;0),D101*Constants!$D3*Constants!$J8,"N/A")</f>
        <v>N/A</v>
      </c>
      <c r="E100" s="47" t="str">
        <f>IF(AND(E15="OK",engine.cfg!$D214&gt;0),E101*Constants!$D3*Constants!$J8,"N/A")</f>
        <v>N/A</v>
      </c>
      <c r="F100" s="47" t="str">
        <f>IF(AND(F15="OK",engine.cfg!$D214&gt;0),F101*Constants!$D3*Constants!$J8,"N/A")</f>
        <v>N/A</v>
      </c>
      <c r="G100" s="47" t="str">
        <f>IF(AND(G15="OK",engine.cfg!$D214&gt;0),G101*Constants!$D3*Constants!$J8,"N/A")</f>
        <v>N/A</v>
      </c>
      <c r="H100" s="47" t="str">
        <f>IF(AND(H15="OK",engine.cfg!$D214&gt;0),H101*Constants!$D3*Constants!$J8,"N/A")</f>
        <v>N/A</v>
      </c>
      <c r="I100" s="47" t="str">
        <f>IF(AND(I15="OK",engine.cfg!$D214&gt;0),I101*Constants!$D3*Constants!$J8,"N/A")</f>
        <v>N/A</v>
      </c>
      <c r="J100" s="47" t="str">
        <f>IF(AND(J15="OK",engine.cfg!$D214&gt;0),J101*Constants!$D3*Constants!$J8,"N/A")</f>
        <v>N/A</v>
      </c>
      <c r="K100" s="47" t="str">
        <f>IF(AND(K15="OK",engine.cfg!$D214&gt;0),K101*Constants!$D3*Constants!$J8,"N/A")</f>
        <v>N/A</v>
      </c>
      <c r="L100" s="47" t="str">
        <f>IF(AND(L15="OK",engine.cfg!$D214&gt;0),L101*Constants!$D3*Constants!$J8,"N/A")</f>
        <v>N/A</v>
      </c>
      <c r="M100" s="47" t="str">
        <f>IF(AND(M15="OK",engine.cfg!$D214&gt;0),M101*Constants!$D3*Constants!$J8,"N/A")</f>
        <v>N/A</v>
      </c>
      <c r="N100" s="47" t="str">
        <f>IF(AND(N15="OK",engine.cfg!$D214&gt;0),N101*Constants!$D3*Constants!$J8,"N/A")</f>
        <v>N/A</v>
      </c>
      <c r="O100" s="47" t="str">
        <f>IF(AND(O15="OK",engine.cfg!$D214&gt;0),O101*Constants!$D3*Constants!$J8,"N/A")</f>
        <v>N/A</v>
      </c>
      <c r="P100" s="47" t="str">
        <f>IF(AND(P15="OK",engine.cfg!$D214&gt;0),P101*Constants!$D3*Constants!$J8,"N/A")</f>
        <v>N/A</v>
      </c>
      <c r="Q100" s="47" t="str">
        <f>IF(AND(Q15="OK",engine.cfg!$D214&gt;0),Q101*Constants!$D3*Constants!$J8,"N/A")</f>
        <v>N/A</v>
      </c>
      <c r="R100" s="47" t="str">
        <f>IF(AND(R15="OK",engine.cfg!$D214&gt;0),R101*Constants!$D3*Constants!$J8,"N/A")</f>
        <v>N/A</v>
      </c>
      <c r="S100" s="47" t="str">
        <f>IF(AND(S15="OK",engine.cfg!$D214&gt;0),S101*Constants!$D3*Constants!$J8,"N/A")</f>
        <v>N/A</v>
      </c>
      <c r="T100" s="47" t="str">
        <f>IF(AND(T15="OK",engine.cfg!$D214&gt;0),T101*Constants!$D3*Constants!$J8,"N/A")</f>
        <v>N/A</v>
      </c>
      <c r="U100" s="47" t="str">
        <f>IF(AND(U15="OK",engine.cfg!$D214&gt;0),U101*Constants!$D3*Constants!$J8,"N/A")</f>
        <v>N/A</v>
      </c>
      <c r="V100" s="47" t="str">
        <f>IF(AND(V15="OK",engine.cfg!$D214&gt;0),V101*Constants!$D3*Constants!$J8,"N/A")</f>
        <v>N/A</v>
      </c>
      <c r="W100" s="47" t="str">
        <f>IF(AND(W15="OK",engine.cfg!$D214&gt;0),W101*Constants!$D3*Constants!$J8,"N/A")</f>
        <v>N/A</v>
      </c>
    </row>
    <row r="101" spans="1:23" ht="15" customHeight="1" x14ac:dyDescent="0.25">
      <c r="A101" s="211"/>
      <c r="B101" s="56" t="s">
        <v>36</v>
      </c>
      <c r="C101" s="47" t="str">
        <f>IF(AND(C15="OK",engine.cfg!$D214&gt;0),IF(C65&gt;0,C98*(1-C13*Constants!$P40)*MAX(0,(C99-1)*C65/engine.cfg!$D214),0),"N/A")</f>
        <v>N/A</v>
      </c>
      <c r="D101" s="47" t="str">
        <f>IF(AND(D15="OK",engine.cfg!$D214&gt;0),IF(D65&gt;0,D98*(1-D13*Constants!$P40)*MAX(0,(D99-1)*D65/engine.cfg!$D214),0),"N/A")</f>
        <v>N/A</v>
      </c>
      <c r="E101" s="47" t="str">
        <f>IF(AND(E15="OK",engine.cfg!$D214&gt;0),IF(E65&gt;0,E98*(1-E13*Constants!$P40)*MAX(0,(E99-1)*E65/engine.cfg!$D214),0),"N/A")</f>
        <v>N/A</v>
      </c>
      <c r="F101" s="47" t="str">
        <f>IF(AND(F15="OK",engine.cfg!$D214&gt;0),IF(F65&gt;0,F98*(1-F13*Constants!$P40)*MAX(0,(F99-1)*F65/engine.cfg!$D214),0),"N/A")</f>
        <v>N/A</v>
      </c>
      <c r="G101" s="47" t="str">
        <f>IF(AND(G15="OK",engine.cfg!$D214&gt;0),IF(G65&gt;0,G98*(1-G13*Constants!$P40)*MAX(0,(G99-1)*G65/engine.cfg!$D214),0),"N/A")</f>
        <v>N/A</v>
      </c>
      <c r="H101" s="47" t="str">
        <f>IF(AND(H15="OK",engine.cfg!$D214&gt;0),IF(H65&gt;0,H98*(1-H13*Constants!$P40)*MAX(0,(H99-1)*H65/engine.cfg!$D214),0),"N/A")</f>
        <v>N/A</v>
      </c>
      <c r="I101" s="47" t="str">
        <f>IF(AND(I15="OK",engine.cfg!$D214&gt;0),IF(I65&gt;0,I98*(1-I13*Constants!$P40)*MAX(0,(I99-1)*I65/engine.cfg!$D214),0),"N/A")</f>
        <v>N/A</v>
      </c>
      <c r="J101" s="47" t="str">
        <f>IF(AND(J15="OK",engine.cfg!$D214&gt;0),IF(J65&gt;0,J98*(1-J13*Constants!$P40)*MAX(0,(J99-1)*J65/engine.cfg!$D214),0),"N/A")</f>
        <v>N/A</v>
      </c>
      <c r="K101" s="47" t="str">
        <f>IF(AND(K15="OK",engine.cfg!$D214&gt;0),IF(K65&gt;0,K98*(1-K13*Constants!$P40)*MAX(0,(K99-1)*K65/engine.cfg!$D214),0),"N/A")</f>
        <v>N/A</v>
      </c>
      <c r="L101" s="47" t="str">
        <f>IF(AND(L15="OK",engine.cfg!$D214&gt;0),IF(L65&gt;0,L98*(1-L13*Constants!$P40)*MAX(0,(L99-1)*L65/engine.cfg!$D214),0),"N/A")</f>
        <v>N/A</v>
      </c>
      <c r="M101" s="47" t="str">
        <f>IF(AND(M15="OK",engine.cfg!$D214&gt;0),IF(M65&gt;0,M98*(1-M13*Constants!$P40)*MAX(0,(M99-1)*M65/engine.cfg!$D214),0),"N/A")</f>
        <v>N/A</v>
      </c>
      <c r="N101" s="47" t="str">
        <f>IF(AND(N15="OK",engine.cfg!$D214&gt;0),IF(N65&gt;0,N98*(1-N13*Constants!$P40)*MAX(0,(N99-1)*N65/engine.cfg!$D214),0),"N/A")</f>
        <v>N/A</v>
      </c>
      <c r="O101" s="47" t="str">
        <f>IF(AND(O15="OK",engine.cfg!$D214&gt;0),IF(O65&gt;0,O98*(1-O13*Constants!$P40)*MAX(0,(O99-1)*O65/engine.cfg!$D214),0),"N/A")</f>
        <v>N/A</v>
      </c>
      <c r="P101" s="47" t="str">
        <f>IF(AND(P15="OK",engine.cfg!$D214&gt;0),IF(P65&gt;0,P98*(1-P13*Constants!$P40)*MAX(0,(P99-1)*P65/engine.cfg!$D214),0),"N/A")</f>
        <v>N/A</v>
      </c>
      <c r="Q101" s="47" t="str">
        <f>IF(AND(Q15="OK",engine.cfg!$D214&gt;0),IF(Q65&gt;0,Q98*(1-Q13*Constants!$P40)*MAX(0,(Q99-1)*Q65/engine.cfg!$D214),0),"N/A")</f>
        <v>N/A</v>
      </c>
      <c r="R101" s="47" t="str">
        <f>IF(AND(R15="OK",engine.cfg!$D214&gt;0),IF(R65&gt;0,R98*(1-R13*Constants!$P40)*MAX(0,(R99-1)*R65/engine.cfg!$D214),0),"N/A")</f>
        <v>N/A</v>
      </c>
      <c r="S101" s="47" t="str">
        <f>IF(AND(S15="OK",engine.cfg!$D214&gt;0),IF(S65&gt;0,S98*(1-S13*Constants!$P40)*MAX(0,(S99-1)*S65/engine.cfg!$D214),0),"N/A")</f>
        <v>N/A</v>
      </c>
      <c r="T101" s="47" t="str">
        <f>IF(AND(T15="OK",engine.cfg!$D214&gt;0),IF(T65&gt;0,T98*(1-T13*Constants!$P40)*MAX(0,(T99-1)*T65/engine.cfg!$D214),0),"N/A")</f>
        <v>N/A</v>
      </c>
      <c r="U101" s="47" t="str">
        <f>IF(AND(U15="OK",engine.cfg!$D214&gt;0),IF(U65&gt;0,U98*(1-U13*Constants!$P40)*MAX(0,(U99-1)*U65/engine.cfg!$D214),0),"N/A")</f>
        <v>N/A</v>
      </c>
      <c r="V101" s="47" t="str">
        <f>IF(AND(V15="OK",engine.cfg!$D214&gt;0),IF(V65&gt;0,V98*(1-V13*Constants!$P40)*MAX(0,(V99-1)*V65/engine.cfg!$D214),0),"N/A")</f>
        <v>N/A</v>
      </c>
      <c r="W101" s="47" t="str">
        <f>IF(AND(W15="OK",engine.cfg!$D214&gt;0),IF(W65&gt;0,W98*(1-W13*Constants!$P40)*MAX(0,(W99-1)*W65/engine.cfg!$D214),0),"N/A")</f>
        <v>N/A</v>
      </c>
    </row>
    <row r="102" spans="1:23" ht="15" customHeight="1" x14ac:dyDescent="0.25">
      <c r="A102" s="42" t="s">
        <v>32</v>
      </c>
      <c r="B102" s="56" t="s">
        <v>189</v>
      </c>
      <c r="C102" s="67" cm="1">
        <f t="array" ref="C102">IF(C15="OK",INDEX(engine.cfg!$E111:$N130,MIN(MATCH(MAX(engine.cfg!$D111,C88),engine.cfg!$D111:$D130),ROWS(engine.cfg!$D111:$D130)-1),MIN(MATCH(MAX(engine.cfg!$E110,IF(engine.cfg!$D211,C4,C57)),engine.cfg!$E110:$N110),COLUMNS(engine.cfg!$E110:$N110)-1))+(INDEX(engine.cfg!$E111:$N130,MIN(MATCH(MAX(engine.cfg!$D111,C88),engine.cfg!$D111:$D130),ROWS(engine.cfg!$D111:$D130)-1)+1,MIN(MATCH(MAX(engine.cfg!$E110,IF(engine.cfg!$D211,C4,C57)),engine.cfg!$E110:$N110),COLUMNS(engine.cfg!$E110:$N110)-1))-INDEX(engine.cfg!$E111:$N130,MIN(MATCH(MAX(engine.cfg!$D111,C88),engine.cfg!$D111:$D130),ROWS(engine.cfg!$D111:$D130)-1),MIN(MATCH(MAX(engine.cfg!$E110,IF(engine.cfg!$D211,C4,C57)),engine.cfg!$E110:$N110),COLUMNS(engine.cfg!$E110:$N110)-1)))*IF(C88&lt;=INDEX(engine.cfg!$D111:$D130,MIN(MATCH(MAX(engine.cfg!$D111,C88),engine.cfg!$D111:$D130),ROWS(engine.cfg!$D111:$D130)-1)),0,IF(C88&gt;=INDEX(engine.cfg!$D111:$D130,MIN(MATCH(MAX(engine.cfg!$D111,C88),engine.cfg!$D111:$D130),ROWS(engine.cfg!$D111:$D130)-1)+1),1,(C88-INDEX(engine.cfg!$D111:$D130,MIN(MATCH(MAX(engine.cfg!$D111,C88),engine.cfg!$D111:$D130),ROWS(engine.cfg!$D111:$D130)-1)))/(INDEX(engine.cfg!$D111:$D130,MIN(MATCH(MAX(engine.cfg!$D111,C88),engine.cfg!$D111:$D130),ROWS(engine.cfg!$D111:$D130)-1)+1)-INDEX(engine.cfg!$D111:$D130,MIN(MATCH(MAX(engine.cfg!$D111,C88),engine.cfg!$D111:$D130),ROWS(engine.cfg!$D111:$D130)-1)))))+(INDEX(engine.cfg!$E111:$N130,MIN(MATCH(MAX(engine.cfg!$D111,C88),engine.cfg!$D111:$D130),ROWS(engine.cfg!$D111:$D130)-1),MIN(MATCH(MAX(engine.cfg!$E110,IF(engine.cfg!$D211,C4,C57)),engine.cfg!$E110:$N110),COLUMNS(engine.cfg!$E110:$N110)-1)+1)+(INDEX(engine.cfg!$E111:$N130,MIN(MATCH(MAX(engine.cfg!$D111,C88),engine.cfg!$D111:$D130),ROWS(engine.cfg!$D111:$D130)-1)+1,MIN(MATCH(MAX(engine.cfg!$E110,IF(engine.cfg!$D211,C4,C57)),engine.cfg!$E110:$N110),COLUMNS(engine.cfg!$E110:$N110)-1)+1)-INDEX(engine.cfg!$E111:$N130,MIN(MATCH(MAX(engine.cfg!$D111,C88),engine.cfg!$D111:$D130),ROWS(engine.cfg!$D111:$D130)-1),MIN(MATCH(MAX(engine.cfg!$E110,IF(engine.cfg!$D211,C4,C57)),engine.cfg!$E110:$N110),COLUMNS(engine.cfg!$E110:$N110)-1)+1))*IF(C88&lt;=INDEX(engine.cfg!$D111:$D130,MIN(MATCH(MAX(engine.cfg!$D111,C88),engine.cfg!$D111:$D130),ROWS(engine.cfg!$D111:$D130)-1)),0,IF(C88&gt;=INDEX(engine.cfg!$D111:$D130,MIN(MATCH(MAX(engine.cfg!$D111,C88),engine.cfg!$D111:$D130),ROWS(engine.cfg!$D111:$D130)-1)+1),1,(C88-INDEX(engine.cfg!$D111:$D130,MIN(MATCH(MAX(engine.cfg!$D111,C88),engine.cfg!$D111:$D130),ROWS(engine.cfg!$D111:$D130)-1)))/(INDEX(engine.cfg!$D111:$D130,MIN(MATCH(MAX(engine.cfg!$D111,C88),engine.cfg!$D111:$D130),ROWS(engine.cfg!$D111:$D130)-1)+1)-INDEX(engine.cfg!$D111:$D130,MIN(MATCH(MAX(engine.cfg!$D111,C88),engine.cfg!$D111:$D130),ROWS(engine.cfg!$D111:$D130)-1)))))-(INDEX(engine.cfg!$E111:$N130,MIN(MATCH(MAX(engine.cfg!$D111,C88),engine.cfg!$D111:$D130),ROWS(engine.cfg!$D111:$D130)-1),MIN(MATCH(MAX(engine.cfg!$E110,IF(engine.cfg!$D211,C4,C57)),engine.cfg!$E110:$N110),COLUMNS(engine.cfg!$E110:$N110)-1))+(INDEX(engine.cfg!$E111:$N130,MIN(MATCH(MAX(engine.cfg!$D111,C88),engine.cfg!$D111:$D130),ROWS(engine.cfg!$D111:$D130)-1)+1,MIN(MATCH(MAX(engine.cfg!$E110,IF(engine.cfg!$D211,C4,C57)),engine.cfg!$E110:$N110),COLUMNS(engine.cfg!$E110:$N110)-1))-INDEX(engine.cfg!$E111:$N130,MIN(MATCH(MAX(engine.cfg!$D111,C88),engine.cfg!$D111:$D130),ROWS(engine.cfg!$D111:$D130)-1),MIN(MATCH(MAX(engine.cfg!$E110,IF(engine.cfg!$D211,C4,C57)),engine.cfg!$E110:$N110),COLUMNS(engine.cfg!$E110:$N110)-1)))*IF(C88&lt;=INDEX(engine.cfg!$D111:$D130,MIN(MATCH(MAX(engine.cfg!$D111,C88),engine.cfg!$D111:$D130),ROWS(engine.cfg!$D111:$D130)-1)),0,IF(C88&gt;=INDEX(engine.cfg!$D111:$D130,MIN(MATCH(MAX(engine.cfg!$D111,C88),engine.cfg!$D111:$D130),ROWS(engine.cfg!$D111:$D130)-1)+1),1,(C88-INDEX(engine.cfg!$D111:$D130,MIN(MATCH(MAX(engine.cfg!$D111,C88),engine.cfg!$D111:$D130),ROWS(engine.cfg!$D111:$D130)-1)))/(INDEX(engine.cfg!$D111:$D130,MIN(MATCH(MAX(engine.cfg!$D111,C88),engine.cfg!$D111:$D130),ROWS(engine.cfg!$D111:$D130)-1)+1)-INDEX(engine.cfg!$D111:$D130,MIN(MATCH(MAX(engine.cfg!$D111,C88),engine.cfg!$D111:$D130),ROWS(engine.cfg!$D111:$D130)-1)))))))*IF(IF(engine.cfg!$D211,C4,C57)&lt;=INDEX(engine.cfg!$E110:$N110,MIN(MATCH(MAX(engine.cfg!$E110,IF(engine.cfg!$D211,C4,C57)),engine.cfg!$E110:$N110),COLUMNS(engine.cfg!$E110:$N110)-1)),0,IF(IF(engine.cfg!$D211,C4,C57)&gt;=INDEX(engine.cfg!$E110:$N110,MIN(MATCH(MAX(engine.cfg!$E110,IF(engine.cfg!$D211,C4,C57)),engine.cfg!$E110:$N110),COLUMNS(engine.cfg!$E110:$N110)-1)+1),1,(IF(engine.cfg!$D211,C4,C57)-INDEX(engine.cfg!$E110:$N110,MIN(MATCH(MAX(engine.cfg!$E110,IF(engine.cfg!$D211,C4,C57)),engine.cfg!$E110:$N110),COLUMNS(engine.cfg!$E110:$N110)-1)))/(INDEX(engine.cfg!$E110:$N110,MIN(MATCH(MAX(engine.cfg!$E110,IF(engine.cfg!$D211,C4,C57)),engine.cfg!$E110:$N110),COLUMNS(engine.cfg!$E110:$N110)-1)+1)-INDEX(engine.cfg!$E110:$N110,MIN(MATCH(MAX(engine.cfg!$E110,IF(engine.cfg!$D211,C4,C57)),engine.cfg!$E110:$N110),COLUMNS(engine.cfg!$E110:$N110)-1))))),"N/A")</f>
        <v>18.207363043096258</v>
      </c>
      <c r="D102" s="67" cm="1">
        <f t="array" ref="D102">IF(D15="OK",INDEX(engine.cfg!$E111:$N130,MIN(MATCH(MAX(engine.cfg!$D111,D88),engine.cfg!$D111:$D130),ROWS(engine.cfg!$D111:$D130)-1),MIN(MATCH(MAX(engine.cfg!$E110,IF(engine.cfg!$D211,D4,D57)),engine.cfg!$E110:$N110),COLUMNS(engine.cfg!$E110:$N110)-1))+(INDEX(engine.cfg!$E111:$N130,MIN(MATCH(MAX(engine.cfg!$D111,D88),engine.cfg!$D111:$D130),ROWS(engine.cfg!$D111:$D130)-1)+1,MIN(MATCH(MAX(engine.cfg!$E110,IF(engine.cfg!$D211,D4,D57)),engine.cfg!$E110:$N110),COLUMNS(engine.cfg!$E110:$N110)-1))-INDEX(engine.cfg!$E111:$N130,MIN(MATCH(MAX(engine.cfg!$D111,D88),engine.cfg!$D111:$D130),ROWS(engine.cfg!$D111:$D130)-1),MIN(MATCH(MAX(engine.cfg!$E110,IF(engine.cfg!$D211,D4,D57)),engine.cfg!$E110:$N110),COLUMNS(engine.cfg!$E110:$N110)-1)))*IF(D88&lt;=INDEX(engine.cfg!$D111:$D130,MIN(MATCH(MAX(engine.cfg!$D111,D88),engine.cfg!$D111:$D130),ROWS(engine.cfg!$D111:$D130)-1)),0,IF(D88&gt;=INDEX(engine.cfg!$D111:$D130,MIN(MATCH(MAX(engine.cfg!$D111,D88),engine.cfg!$D111:$D130),ROWS(engine.cfg!$D111:$D130)-1)+1),1,(D88-INDEX(engine.cfg!$D111:$D130,MIN(MATCH(MAX(engine.cfg!$D111,D88),engine.cfg!$D111:$D130),ROWS(engine.cfg!$D111:$D130)-1)))/(INDEX(engine.cfg!$D111:$D130,MIN(MATCH(MAX(engine.cfg!$D111,D88),engine.cfg!$D111:$D130),ROWS(engine.cfg!$D111:$D130)-1)+1)-INDEX(engine.cfg!$D111:$D130,MIN(MATCH(MAX(engine.cfg!$D111,D88),engine.cfg!$D111:$D130),ROWS(engine.cfg!$D111:$D130)-1)))))+(INDEX(engine.cfg!$E111:$N130,MIN(MATCH(MAX(engine.cfg!$D111,D88),engine.cfg!$D111:$D130),ROWS(engine.cfg!$D111:$D130)-1),MIN(MATCH(MAX(engine.cfg!$E110,IF(engine.cfg!$D211,D4,D57)),engine.cfg!$E110:$N110),COLUMNS(engine.cfg!$E110:$N110)-1)+1)+(INDEX(engine.cfg!$E111:$N130,MIN(MATCH(MAX(engine.cfg!$D111,D88),engine.cfg!$D111:$D130),ROWS(engine.cfg!$D111:$D130)-1)+1,MIN(MATCH(MAX(engine.cfg!$E110,IF(engine.cfg!$D211,D4,D57)),engine.cfg!$E110:$N110),COLUMNS(engine.cfg!$E110:$N110)-1)+1)-INDEX(engine.cfg!$E111:$N130,MIN(MATCH(MAX(engine.cfg!$D111,D88),engine.cfg!$D111:$D130),ROWS(engine.cfg!$D111:$D130)-1),MIN(MATCH(MAX(engine.cfg!$E110,IF(engine.cfg!$D211,D4,D57)),engine.cfg!$E110:$N110),COLUMNS(engine.cfg!$E110:$N110)-1)+1))*IF(D88&lt;=INDEX(engine.cfg!$D111:$D130,MIN(MATCH(MAX(engine.cfg!$D111,D88),engine.cfg!$D111:$D130),ROWS(engine.cfg!$D111:$D130)-1)),0,IF(D88&gt;=INDEX(engine.cfg!$D111:$D130,MIN(MATCH(MAX(engine.cfg!$D111,D88),engine.cfg!$D111:$D130),ROWS(engine.cfg!$D111:$D130)-1)+1),1,(D88-INDEX(engine.cfg!$D111:$D130,MIN(MATCH(MAX(engine.cfg!$D111,D88),engine.cfg!$D111:$D130),ROWS(engine.cfg!$D111:$D130)-1)))/(INDEX(engine.cfg!$D111:$D130,MIN(MATCH(MAX(engine.cfg!$D111,D88),engine.cfg!$D111:$D130),ROWS(engine.cfg!$D111:$D130)-1)+1)-INDEX(engine.cfg!$D111:$D130,MIN(MATCH(MAX(engine.cfg!$D111,D88),engine.cfg!$D111:$D130),ROWS(engine.cfg!$D111:$D130)-1)))))-(INDEX(engine.cfg!$E111:$N130,MIN(MATCH(MAX(engine.cfg!$D111,D88),engine.cfg!$D111:$D130),ROWS(engine.cfg!$D111:$D130)-1),MIN(MATCH(MAX(engine.cfg!$E110,IF(engine.cfg!$D211,D4,D57)),engine.cfg!$E110:$N110),COLUMNS(engine.cfg!$E110:$N110)-1))+(INDEX(engine.cfg!$E111:$N130,MIN(MATCH(MAX(engine.cfg!$D111,D88),engine.cfg!$D111:$D130),ROWS(engine.cfg!$D111:$D130)-1)+1,MIN(MATCH(MAX(engine.cfg!$E110,IF(engine.cfg!$D211,D4,D57)),engine.cfg!$E110:$N110),COLUMNS(engine.cfg!$E110:$N110)-1))-INDEX(engine.cfg!$E111:$N130,MIN(MATCH(MAX(engine.cfg!$D111,D88),engine.cfg!$D111:$D130),ROWS(engine.cfg!$D111:$D130)-1),MIN(MATCH(MAX(engine.cfg!$E110,IF(engine.cfg!$D211,D4,D57)),engine.cfg!$E110:$N110),COLUMNS(engine.cfg!$E110:$N110)-1)))*IF(D88&lt;=INDEX(engine.cfg!$D111:$D130,MIN(MATCH(MAX(engine.cfg!$D111,D88),engine.cfg!$D111:$D130),ROWS(engine.cfg!$D111:$D130)-1)),0,IF(D88&gt;=INDEX(engine.cfg!$D111:$D130,MIN(MATCH(MAX(engine.cfg!$D111,D88),engine.cfg!$D111:$D130),ROWS(engine.cfg!$D111:$D130)-1)+1),1,(D88-INDEX(engine.cfg!$D111:$D130,MIN(MATCH(MAX(engine.cfg!$D111,D88),engine.cfg!$D111:$D130),ROWS(engine.cfg!$D111:$D130)-1)))/(INDEX(engine.cfg!$D111:$D130,MIN(MATCH(MAX(engine.cfg!$D111,D88),engine.cfg!$D111:$D130),ROWS(engine.cfg!$D111:$D130)-1)+1)-INDEX(engine.cfg!$D111:$D130,MIN(MATCH(MAX(engine.cfg!$D111,D88),engine.cfg!$D111:$D130),ROWS(engine.cfg!$D111:$D130)-1)))))))*IF(IF(engine.cfg!$D211,D4,D57)&lt;=INDEX(engine.cfg!$E110:$N110,MIN(MATCH(MAX(engine.cfg!$E110,IF(engine.cfg!$D211,D4,D57)),engine.cfg!$E110:$N110),COLUMNS(engine.cfg!$E110:$N110)-1)),0,IF(IF(engine.cfg!$D211,D4,D57)&gt;=INDEX(engine.cfg!$E110:$N110,MIN(MATCH(MAX(engine.cfg!$E110,IF(engine.cfg!$D211,D4,D57)),engine.cfg!$E110:$N110),COLUMNS(engine.cfg!$E110:$N110)-1)+1),1,(IF(engine.cfg!$D211,D4,D57)-INDEX(engine.cfg!$E110:$N110,MIN(MATCH(MAX(engine.cfg!$E110,IF(engine.cfg!$D211,D4,D57)),engine.cfg!$E110:$N110),COLUMNS(engine.cfg!$E110:$N110)-1)))/(INDEX(engine.cfg!$E110:$N110,MIN(MATCH(MAX(engine.cfg!$E110,IF(engine.cfg!$D211,D4,D57)),engine.cfg!$E110:$N110),COLUMNS(engine.cfg!$E110:$N110)-1)+1)-INDEX(engine.cfg!$E110:$N110,MIN(MATCH(MAX(engine.cfg!$E110,IF(engine.cfg!$D211,D4,D57)),engine.cfg!$E110:$N110),COLUMNS(engine.cfg!$E110:$N110)-1))))),"N/A")</f>
        <v>18.495618056048293</v>
      </c>
      <c r="E102" s="67" cm="1">
        <f t="array" ref="E102">IF(E15="OK",INDEX(engine.cfg!$E111:$N130,MIN(MATCH(MAX(engine.cfg!$D111,E88),engine.cfg!$D111:$D130),ROWS(engine.cfg!$D111:$D130)-1),MIN(MATCH(MAX(engine.cfg!$E110,IF(engine.cfg!$D211,E4,E57)),engine.cfg!$E110:$N110),COLUMNS(engine.cfg!$E110:$N110)-1))+(INDEX(engine.cfg!$E111:$N130,MIN(MATCH(MAX(engine.cfg!$D111,E88),engine.cfg!$D111:$D130),ROWS(engine.cfg!$D111:$D130)-1)+1,MIN(MATCH(MAX(engine.cfg!$E110,IF(engine.cfg!$D211,E4,E57)),engine.cfg!$E110:$N110),COLUMNS(engine.cfg!$E110:$N110)-1))-INDEX(engine.cfg!$E111:$N130,MIN(MATCH(MAX(engine.cfg!$D111,E88),engine.cfg!$D111:$D130),ROWS(engine.cfg!$D111:$D130)-1),MIN(MATCH(MAX(engine.cfg!$E110,IF(engine.cfg!$D211,E4,E57)),engine.cfg!$E110:$N110),COLUMNS(engine.cfg!$E110:$N110)-1)))*IF(E88&lt;=INDEX(engine.cfg!$D111:$D130,MIN(MATCH(MAX(engine.cfg!$D111,E88),engine.cfg!$D111:$D130),ROWS(engine.cfg!$D111:$D130)-1)),0,IF(E88&gt;=INDEX(engine.cfg!$D111:$D130,MIN(MATCH(MAX(engine.cfg!$D111,E88),engine.cfg!$D111:$D130),ROWS(engine.cfg!$D111:$D130)-1)+1),1,(E88-INDEX(engine.cfg!$D111:$D130,MIN(MATCH(MAX(engine.cfg!$D111,E88),engine.cfg!$D111:$D130),ROWS(engine.cfg!$D111:$D130)-1)))/(INDEX(engine.cfg!$D111:$D130,MIN(MATCH(MAX(engine.cfg!$D111,E88),engine.cfg!$D111:$D130),ROWS(engine.cfg!$D111:$D130)-1)+1)-INDEX(engine.cfg!$D111:$D130,MIN(MATCH(MAX(engine.cfg!$D111,E88),engine.cfg!$D111:$D130),ROWS(engine.cfg!$D111:$D130)-1)))))+(INDEX(engine.cfg!$E111:$N130,MIN(MATCH(MAX(engine.cfg!$D111,E88),engine.cfg!$D111:$D130),ROWS(engine.cfg!$D111:$D130)-1),MIN(MATCH(MAX(engine.cfg!$E110,IF(engine.cfg!$D211,E4,E57)),engine.cfg!$E110:$N110),COLUMNS(engine.cfg!$E110:$N110)-1)+1)+(INDEX(engine.cfg!$E111:$N130,MIN(MATCH(MAX(engine.cfg!$D111,E88),engine.cfg!$D111:$D130),ROWS(engine.cfg!$D111:$D130)-1)+1,MIN(MATCH(MAX(engine.cfg!$E110,IF(engine.cfg!$D211,E4,E57)),engine.cfg!$E110:$N110),COLUMNS(engine.cfg!$E110:$N110)-1)+1)-INDEX(engine.cfg!$E111:$N130,MIN(MATCH(MAX(engine.cfg!$D111,E88),engine.cfg!$D111:$D130),ROWS(engine.cfg!$D111:$D130)-1),MIN(MATCH(MAX(engine.cfg!$E110,IF(engine.cfg!$D211,E4,E57)),engine.cfg!$E110:$N110),COLUMNS(engine.cfg!$E110:$N110)-1)+1))*IF(E88&lt;=INDEX(engine.cfg!$D111:$D130,MIN(MATCH(MAX(engine.cfg!$D111,E88),engine.cfg!$D111:$D130),ROWS(engine.cfg!$D111:$D130)-1)),0,IF(E88&gt;=INDEX(engine.cfg!$D111:$D130,MIN(MATCH(MAX(engine.cfg!$D111,E88),engine.cfg!$D111:$D130),ROWS(engine.cfg!$D111:$D130)-1)+1),1,(E88-INDEX(engine.cfg!$D111:$D130,MIN(MATCH(MAX(engine.cfg!$D111,E88),engine.cfg!$D111:$D130),ROWS(engine.cfg!$D111:$D130)-1)))/(INDEX(engine.cfg!$D111:$D130,MIN(MATCH(MAX(engine.cfg!$D111,E88),engine.cfg!$D111:$D130),ROWS(engine.cfg!$D111:$D130)-1)+1)-INDEX(engine.cfg!$D111:$D130,MIN(MATCH(MAX(engine.cfg!$D111,E88),engine.cfg!$D111:$D130),ROWS(engine.cfg!$D111:$D130)-1)))))-(INDEX(engine.cfg!$E111:$N130,MIN(MATCH(MAX(engine.cfg!$D111,E88),engine.cfg!$D111:$D130),ROWS(engine.cfg!$D111:$D130)-1),MIN(MATCH(MAX(engine.cfg!$E110,IF(engine.cfg!$D211,E4,E57)),engine.cfg!$E110:$N110),COLUMNS(engine.cfg!$E110:$N110)-1))+(INDEX(engine.cfg!$E111:$N130,MIN(MATCH(MAX(engine.cfg!$D111,E88),engine.cfg!$D111:$D130),ROWS(engine.cfg!$D111:$D130)-1)+1,MIN(MATCH(MAX(engine.cfg!$E110,IF(engine.cfg!$D211,E4,E57)),engine.cfg!$E110:$N110),COLUMNS(engine.cfg!$E110:$N110)-1))-INDEX(engine.cfg!$E111:$N130,MIN(MATCH(MAX(engine.cfg!$D111,E88),engine.cfg!$D111:$D130),ROWS(engine.cfg!$D111:$D130)-1),MIN(MATCH(MAX(engine.cfg!$E110,IF(engine.cfg!$D211,E4,E57)),engine.cfg!$E110:$N110),COLUMNS(engine.cfg!$E110:$N110)-1)))*IF(E88&lt;=INDEX(engine.cfg!$D111:$D130,MIN(MATCH(MAX(engine.cfg!$D111,E88),engine.cfg!$D111:$D130),ROWS(engine.cfg!$D111:$D130)-1)),0,IF(E88&gt;=INDEX(engine.cfg!$D111:$D130,MIN(MATCH(MAX(engine.cfg!$D111,E88),engine.cfg!$D111:$D130),ROWS(engine.cfg!$D111:$D130)-1)+1),1,(E88-INDEX(engine.cfg!$D111:$D130,MIN(MATCH(MAX(engine.cfg!$D111,E88),engine.cfg!$D111:$D130),ROWS(engine.cfg!$D111:$D130)-1)))/(INDEX(engine.cfg!$D111:$D130,MIN(MATCH(MAX(engine.cfg!$D111,E88),engine.cfg!$D111:$D130),ROWS(engine.cfg!$D111:$D130)-1)+1)-INDEX(engine.cfg!$D111:$D130,MIN(MATCH(MAX(engine.cfg!$D111,E88),engine.cfg!$D111:$D130),ROWS(engine.cfg!$D111:$D130)-1)))))))*IF(IF(engine.cfg!$D211,E4,E57)&lt;=INDEX(engine.cfg!$E110:$N110,MIN(MATCH(MAX(engine.cfg!$E110,IF(engine.cfg!$D211,E4,E57)),engine.cfg!$E110:$N110),COLUMNS(engine.cfg!$E110:$N110)-1)),0,IF(IF(engine.cfg!$D211,E4,E57)&gt;=INDEX(engine.cfg!$E110:$N110,MIN(MATCH(MAX(engine.cfg!$E110,IF(engine.cfg!$D211,E4,E57)),engine.cfg!$E110:$N110),COLUMNS(engine.cfg!$E110:$N110)-1)+1),1,(IF(engine.cfg!$D211,E4,E57)-INDEX(engine.cfg!$E110:$N110,MIN(MATCH(MAX(engine.cfg!$E110,IF(engine.cfg!$D211,E4,E57)),engine.cfg!$E110:$N110),COLUMNS(engine.cfg!$E110:$N110)-1)))/(INDEX(engine.cfg!$E110:$N110,MIN(MATCH(MAX(engine.cfg!$E110,IF(engine.cfg!$D211,E4,E57)),engine.cfg!$E110:$N110),COLUMNS(engine.cfg!$E110:$N110)-1)+1)-INDEX(engine.cfg!$E110:$N110,MIN(MATCH(MAX(engine.cfg!$E110,IF(engine.cfg!$D211,E4,E57)),engine.cfg!$E110:$N110),COLUMNS(engine.cfg!$E110:$N110)-1))))),"N/A")</f>
        <v>18.799537355883487</v>
      </c>
      <c r="F102" s="67" cm="1">
        <f t="array" ref="F102">IF(F15="OK",INDEX(engine.cfg!$E111:$N130,MIN(MATCH(MAX(engine.cfg!$D111,F88),engine.cfg!$D111:$D130),ROWS(engine.cfg!$D111:$D130)-1),MIN(MATCH(MAX(engine.cfg!$E110,IF(engine.cfg!$D211,F4,F57)),engine.cfg!$E110:$N110),COLUMNS(engine.cfg!$E110:$N110)-1))+(INDEX(engine.cfg!$E111:$N130,MIN(MATCH(MAX(engine.cfg!$D111,F88),engine.cfg!$D111:$D130),ROWS(engine.cfg!$D111:$D130)-1)+1,MIN(MATCH(MAX(engine.cfg!$E110,IF(engine.cfg!$D211,F4,F57)),engine.cfg!$E110:$N110),COLUMNS(engine.cfg!$E110:$N110)-1))-INDEX(engine.cfg!$E111:$N130,MIN(MATCH(MAX(engine.cfg!$D111,F88),engine.cfg!$D111:$D130),ROWS(engine.cfg!$D111:$D130)-1),MIN(MATCH(MAX(engine.cfg!$E110,IF(engine.cfg!$D211,F4,F57)),engine.cfg!$E110:$N110),COLUMNS(engine.cfg!$E110:$N110)-1)))*IF(F88&lt;=INDEX(engine.cfg!$D111:$D130,MIN(MATCH(MAX(engine.cfg!$D111,F88),engine.cfg!$D111:$D130),ROWS(engine.cfg!$D111:$D130)-1)),0,IF(F88&gt;=INDEX(engine.cfg!$D111:$D130,MIN(MATCH(MAX(engine.cfg!$D111,F88),engine.cfg!$D111:$D130),ROWS(engine.cfg!$D111:$D130)-1)+1),1,(F88-INDEX(engine.cfg!$D111:$D130,MIN(MATCH(MAX(engine.cfg!$D111,F88),engine.cfg!$D111:$D130),ROWS(engine.cfg!$D111:$D130)-1)))/(INDEX(engine.cfg!$D111:$D130,MIN(MATCH(MAX(engine.cfg!$D111,F88),engine.cfg!$D111:$D130),ROWS(engine.cfg!$D111:$D130)-1)+1)-INDEX(engine.cfg!$D111:$D130,MIN(MATCH(MAX(engine.cfg!$D111,F88),engine.cfg!$D111:$D130),ROWS(engine.cfg!$D111:$D130)-1)))))+(INDEX(engine.cfg!$E111:$N130,MIN(MATCH(MAX(engine.cfg!$D111,F88),engine.cfg!$D111:$D130),ROWS(engine.cfg!$D111:$D130)-1),MIN(MATCH(MAX(engine.cfg!$E110,IF(engine.cfg!$D211,F4,F57)),engine.cfg!$E110:$N110),COLUMNS(engine.cfg!$E110:$N110)-1)+1)+(INDEX(engine.cfg!$E111:$N130,MIN(MATCH(MAX(engine.cfg!$D111,F88),engine.cfg!$D111:$D130),ROWS(engine.cfg!$D111:$D130)-1)+1,MIN(MATCH(MAX(engine.cfg!$E110,IF(engine.cfg!$D211,F4,F57)),engine.cfg!$E110:$N110),COLUMNS(engine.cfg!$E110:$N110)-1)+1)-INDEX(engine.cfg!$E111:$N130,MIN(MATCH(MAX(engine.cfg!$D111,F88),engine.cfg!$D111:$D130),ROWS(engine.cfg!$D111:$D130)-1),MIN(MATCH(MAX(engine.cfg!$E110,IF(engine.cfg!$D211,F4,F57)),engine.cfg!$E110:$N110),COLUMNS(engine.cfg!$E110:$N110)-1)+1))*IF(F88&lt;=INDEX(engine.cfg!$D111:$D130,MIN(MATCH(MAX(engine.cfg!$D111,F88),engine.cfg!$D111:$D130),ROWS(engine.cfg!$D111:$D130)-1)),0,IF(F88&gt;=INDEX(engine.cfg!$D111:$D130,MIN(MATCH(MAX(engine.cfg!$D111,F88),engine.cfg!$D111:$D130),ROWS(engine.cfg!$D111:$D130)-1)+1),1,(F88-INDEX(engine.cfg!$D111:$D130,MIN(MATCH(MAX(engine.cfg!$D111,F88),engine.cfg!$D111:$D130),ROWS(engine.cfg!$D111:$D130)-1)))/(INDEX(engine.cfg!$D111:$D130,MIN(MATCH(MAX(engine.cfg!$D111,F88),engine.cfg!$D111:$D130),ROWS(engine.cfg!$D111:$D130)-1)+1)-INDEX(engine.cfg!$D111:$D130,MIN(MATCH(MAX(engine.cfg!$D111,F88),engine.cfg!$D111:$D130),ROWS(engine.cfg!$D111:$D130)-1)))))-(INDEX(engine.cfg!$E111:$N130,MIN(MATCH(MAX(engine.cfg!$D111,F88),engine.cfg!$D111:$D130),ROWS(engine.cfg!$D111:$D130)-1),MIN(MATCH(MAX(engine.cfg!$E110,IF(engine.cfg!$D211,F4,F57)),engine.cfg!$E110:$N110),COLUMNS(engine.cfg!$E110:$N110)-1))+(INDEX(engine.cfg!$E111:$N130,MIN(MATCH(MAX(engine.cfg!$D111,F88),engine.cfg!$D111:$D130),ROWS(engine.cfg!$D111:$D130)-1)+1,MIN(MATCH(MAX(engine.cfg!$E110,IF(engine.cfg!$D211,F4,F57)),engine.cfg!$E110:$N110),COLUMNS(engine.cfg!$E110:$N110)-1))-INDEX(engine.cfg!$E111:$N130,MIN(MATCH(MAX(engine.cfg!$D111,F88),engine.cfg!$D111:$D130),ROWS(engine.cfg!$D111:$D130)-1),MIN(MATCH(MAX(engine.cfg!$E110,IF(engine.cfg!$D211,F4,F57)),engine.cfg!$E110:$N110),COLUMNS(engine.cfg!$E110:$N110)-1)))*IF(F88&lt;=INDEX(engine.cfg!$D111:$D130,MIN(MATCH(MAX(engine.cfg!$D111,F88),engine.cfg!$D111:$D130),ROWS(engine.cfg!$D111:$D130)-1)),0,IF(F88&gt;=INDEX(engine.cfg!$D111:$D130,MIN(MATCH(MAX(engine.cfg!$D111,F88),engine.cfg!$D111:$D130),ROWS(engine.cfg!$D111:$D130)-1)+1),1,(F88-INDEX(engine.cfg!$D111:$D130,MIN(MATCH(MAX(engine.cfg!$D111,F88),engine.cfg!$D111:$D130),ROWS(engine.cfg!$D111:$D130)-1)))/(INDEX(engine.cfg!$D111:$D130,MIN(MATCH(MAX(engine.cfg!$D111,F88),engine.cfg!$D111:$D130),ROWS(engine.cfg!$D111:$D130)-1)+1)-INDEX(engine.cfg!$D111:$D130,MIN(MATCH(MAX(engine.cfg!$D111,F88),engine.cfg!$D111:$D130),ROWS(engine.cfg!$D111:$D130)-1)))))))*IF(IF(engine.cfg!$D211,F4,F57)&lt;=INDEX(engine.cfg!$E110:$N110,MIN(MATCH(MAX(engine.cfg!$E110,IF(engine.cfg!$D211,F4,F57)),engine.cfg!$E110:$N110),COLUMNS(engine.cfg!$E110:$N110)-1)),0,IF(IF(engine.cfg!$D211,F4,F57)&gt;=INDEX(engine.cfg!$E110:$N110,MIN(MATCH(MAX(engine.cfg!$E110,IF(engine.cfg!$D211,F4,F57)),engine.cfg!$E110:$N110),COLUMNS(engine.cfg!$E110:$N110)-1)+1),1,(IF(engine.cfg!$D211,F4,F57)-INDEX(engine.cfg!$E110:$N110,MIN(MATCH(MAX(engine.cfg!$E110,IF(engine.cfg!$D211,F4,F57)),engine.cfg!$E110:$N110),COLUMNS(engine.cfg!$E110:$N110)-1)))/(INDEX(engine.cfg!$E110:$N110,MIN(MATCH(MAX(engine.cfg!$E110,IF(engine.cfg!$D211,F4,F57)),engine.cfg!$E110:$N110),COLUMNS(engine.cfg!$E110:$N110)-1)+1)-INDEX(engine.cfg!$E110:$N110,MIN(MATCH(MAX(engine.cfg!$E110,IF(engine.cfg!$D211,F4,F57)),engine.cfg!$E110:$N110),COLUMNS(engine.cfg!$E110:$N110)-1))))),"N/A")</f>
        <v>19.093049125145242</v>
      </c>
      <c r="G102" s="67" cm="1">
        <f t="array" ref="G102">IF(G15="OK",INDEX(engine.cfg!$E111:$N130,MIN(MATCH(MAX(engine.cfg!$D111,G88),engine.cfg!$D111:$D130),ROWS(engine.cfg!$D111:$D130)-1),MIN(MATCH(MAX(engine.cfg!$E110,IF(engine.cfg!$D211,G4,G57)),engine.cfg!$E110:$N110),COLUMNS(engine.cfg!$E110:$N110)-1))+(INDEX(engine.cfg!$E111:$N130,MIN(MATCH(MAX(engine.cfg!$D111,G88),engine.cfg!$D111:$D130),ROWS(engine.cfg!$D111:$D130)-1)+1,MIN(MATCH(MAX(engine.cfg!$E110,IF(engine.cfg!$D211,G4,G57)),engine.cfg!$E110:$N110),COLUMNS(engine.cfg!$E110:$N110)-1))-INDEX(engine.cfg!$E111:$N130,MIN(MATCH(MAX(engine.cfg!$D111,G88),engine.cfg!$D111:$D130),ROWS(engine.cfg!$D111:$D130)-1),MIN(MATCH(MAX(engine.cfg!$E110,IF(engine.cfg!$D211,G4,G57)),engine.cfg!$E110:$N110),COLUMNS(engine.cfg!$E110:$N110)-1)))*IF(G88&lt;=INDEX(engine.cfg!$D111:$D130,MIN(MATCH(MAX(engine.cfg!$D111,G88),engine.cfg!$D111:$D130),ROWS(engine.cfg!$D111:$D130)-1)),0,IF(G88&gt;=INDEX(engine.cfg!$D111:$D130,MIN(MATCH(MAX(engine.cfg!$D111,G88),engine.cfg!$D111:$D130),ROWS(engine.cfg!$D111:$D130)-1)+1),1,(G88-INDEX(engine.cfg!$D111:$D130,MIN(MATCH(MAX(engine.cfg!$D111,G88),engine.cfg!$D111:$D130),ROWS(engine.cfg!$D111:$D130)-1)))/(INDEX(engine.cfg!$D111:$D130,MIN(MATCH(MAX(engine.cfg!$D111,G88),engine.cfg!$D111:$D130),ROWS(engine.cfg!$D111:$D130)-1)+1)-INDEX(engine.cfg!$D111:$D130,MIN(MATCH(MAX(engine.cfg!$D111,G88),engine.cfg!$D111:$D130),ROWS(engine.cfg!$D111:$D130)-1)))))+(INDEX(engine.cfg!$E111:$N130,MIN(MATCH(MAX(engine.cfg!$D111,G88),engine.cfg!$D111:$D130),ROWS(engine.cfg!$D111:$D130)-1),MIN(MATCH(MAX(engine.cfg!$E110,IF(engine.cfg!$D211,G4,G57)),engine.cfg!$E110:$N110),COLUMNS(engine.cfg!$E110:$N110)-1)+1)+(INDEX(engine.cfg!$E111:$N130,MIN(MATCH(MAX(engine.cfg!$D111,G88),engine.cfg!$D111:$D130),ROWS(engine.cfg!$D111:$D130)-1)+1,MIN(MATCH(MAX(engine.cfg!$E110,IF(engine.cfg!$D211,G4,G57)),engine.cfg!$E110:$N110),COLUMNS(engine.cfg!$E110:$N110)-1)+1)-INDEX(engine.cfg!$E111:$N130,MIN(MATCH(MAX(engine.cfg!$D111,G88),engine.cfg!$D111:$D130),ROWS(engine.cfg!$D111:$D130)-1),MIN(MATCH(MAX(engine.cfg!$E110,IF(engine.cfg!$D211,G4,G57)),engine.cfg!$E110:$N110),COLUMNS(engine.cfg!$E110:$N110)-1)+1))*IF(G88&lt;=INDEX(engine.cfg!$D111:$D130,MIN(MATCH(MAX(engine.cfg!$D111,G88),engine.cfg!$D111:$D130),ROWS(engine.cfg!$D111:$D130)-1)),0,IF(G88&gt;=INDEX(engine.cfg!$D111:$D130,MIN(MATCH(MAX(engine.cfg!$D111,G88),engine.cfg!$D111:$D130),ROWS(engine.cfg!$D111:$D130)-1)+1),1,(G88-INDEX(engine.cfg!$D111:$D130,MIN(MATCH(MAX(engine.cfg!$D111,G88),engine.cfg!$D111:$D130),ROWS(engine.cfg!$D111:$D130)-1)))/(INDEX(engine.cfg!$D111:$D130,MIN(MATCH(MAX(engine.cfg!$D111,G88),engine.cfg!$D111:$D130),ROWS(engine.cfg!$D111:$D130)-1)+1)-INDEX(engine.cfg!$D111:$D130,MIN(MATCH(MAX(engine.cfg!$D111,G88),engine.cfg!$D111:$D130),ROWS(engine.cfg!$D111:$D130)-1)))))-(INDEX(engine.cfg!$E111:$N130,MIN(MATCH(MAX(engine.cfg!$D111,G88),engine.cfg!$D111:$D130),ROWS(engine.cfg!$D111:$D130)-1),MIN(MATCH(MAX(engine.cfg!$E110,IF(engine.cfg!$D211,G4,G57)),engine.cfg!$E110:$N110),COLUMNS(engine.cfg!$E110:$N110)-1))+(INDEX(engine.cfg!$E111:$N130,MIN(MATCH(MAX(engine.cfg!$D111,G88),engine.cfg!$D111:$D130),ROWS(engine.cfg!$D111:$D130)-1)+1,MIN(MATCH(MAX(engine.cfg!$E110,IF(engine.cfg!$D211,G4,G57)),engine.cfg!$E110:$N110),COLUMNS(engine.cfg!$E110:$N110)-1))-INDEX(engine.cfg!$E111:$N130,MIN(MATCH(MAX(engine.cfg!$D111,G88),engine.cfg!$D111:$D130),ROWS(engine.cfg!$D111:$D130)-1),MIN(MATCH(MAX(engine.cfg!$E110,IF(engine.cfg!$D211,G4,G57)),engine.cfg!$E110:$N110),COLUMNS(engine.cfg!$E110:$N110)-1)))*IF(G88&lt;=INDEX(engine.cfg!$D111:$D130,MIN(MATCH(MAX(engine.cfg!$D111,G88),engine.cfg!$D111:$D130),ROWS(engine.cfg!$D111:$D130)-1)),0,IF(G88&gt;=INDEX(engine.cfg!$D111:$D130,MIN(MATCH(MAX(engine.cfg!$D111,G88),engine.cfg!$D111:$D130),ROWS(engine.cfg!$D111:$D130)-1)+1),1,(G88-INDEX(engine.cfg!$D111:$D130,MIN(MATCH(MAX(engine.cfg!$D111,G88),engine.cfg!$D111:$D130),ROWS(engine.cfg!$D111:$D130)-1)))/(INDEX(engine.cfg!$D111:$D130,MIN(MATCH(MAX(engine.cfg!$D111,G88),engine.cfg!$D111:$D130),ROWS(engine.cfg!$D111:$D130)-1)+1)-INDEX(engine.cfg!$D111:$D130,MIN(MATCH(MAX(engine.cfg!$D111,G88),engine.cfg!$D111:$D130),ROWS(engine.cfg!$D111:$D130)-1)))))))*IF(IF(engine.cfg!$D211,G4,G57)&lt;=INDEX(engine.cfg!$E110:$N110,MIN(MATCH(MAX(engine.cfg!$E110,IF(engine.cfg!$D211,G4,G57)),engine.cfg!$E110:$N110),COLUMNS(engine.cfg!$E110:$N110)-1)),0,IF(IF(engine.cfg!$D211,G4,G57)&gt;=INDEX(engine.cfg!$E110:$N110,MIN(MATCH(MAX(engine.cfg!$E110,IF(engine.cfg!$D211,G4,G57)),engine.cfg!$E110:$N110),COLUMNS(engine.cfg!$E110:$N110)-1)+1),1,(IF(engine.cfg!$D211,G4,G57)-INDEX(engine.cfg!$E110:$N110,MIN(MATCH(MAX(engine.cfg!$E110,IF(engine.cfg!$D211,G4,G57)),engine.cfg!$E110:$N110),COLUMNS(engine.cfg!$E110:$N110)-1)))/(INDEX(engine.cfg!$E110:$N110,MIN(MATCH(MAX(engine.cfg!$E110,IF(engine.cfg!$D211,G4,G57)),engine.cfg!$E110:$N110),COLUMNS(engine.cfg!$E110:$N110)-1)+1)-INDEX(engine.cfg!$E110:$N110,MIN(MATCH(MAX(engine.cfg!$E110,IF(engine.cfg!$D211,G4,G57)),engine.cfg!$E110:$N110),COLUMNS(engine.cfg!$E110:$N110)-1))))),"N/A")</f>
        <v>19.400660647198883</v>
      </c>
      <c r="H102" s="67" cm="1">
        <f t="array" ref="H102">IF(H15="OK",INDEX(engine.cfg!$E111:$N130,MIN(MATCH(MAX(engine.cfg!$D111,H88),engine.cfg!$D111:$D130),ROWS(engine.cfg!$D111:$D130)-1),MIN(MATCH(MAX(engine.cfg!$E110,IF(engine.cfg!$D211,H4,H57)),engine.cfg!$E110:$N110),COLUMNS(engine.cfg!$E110:$N110)-1))+(INDEX(engine.cfg!$E111:$N130,MIN(MATCH(MAX(engine.cfg!$D111,H88),engine.cfg!$D111:$D130),ROWS(engine.cfg!$D111:$D130)-1)+1,MIN(MATCH(MAX(engine.cfg!$E110,IF(engine.cfg!$D211,H4,H57)),engine.cfg!$E110:$N110),COLUMNS(engine.cfg!$E110:$N110)-1))-INDEX(engine.cfg!$E111:$N130,MIN(MATCH(MAX(engine.cfg!$D111,H88),engine.cfg!$D111:$D130),ROWS(engine.cfg!$D111:$D130)-1),MIN(MATCH(MAX(engine.cfg!$E110,IF(engine.cfg!$D211,H4,H57)),engine.cfg!$E110:$N110),COLUMNS(engine.cfg!$E110:$N110)-1)))*IF(H88&lt;=INDEX(engine.cfg!$D111:$D130,MIN(MATCH(MAX(engine.cfg!$D111,H88),engine.cfg!$D111:$D130),ROWS(engine.cfg!$D111:$D130)-1)),0,IF(H88&gt;=INDEX(engine.cfg!$D111:$D130,MIN(MATCH(MAX(engine.cfg!$D111,H88),engine.cfg!$D111:$D130),ROWS(engine.cfg!$D111:$D130)-1)+1),1,(H88-INDEX(engine.cfg!$D111:$D130,MIN(MATCH(MAX(engine.cfg!$D111,H88),engine.cfg!$D111:$D130),ROWS(engine.cfg!$D111:$D130)-1)))/(INDEX(engine.cfg!$D111:$D130,MIN(MATCH(MAX(engine.cfg!$D111,H88),engine.cfg!$D111:$D130),ROWS(engine.cfg!$D111:$D130)-1)+1)-INDEX(engine.cfg!$D111:$D130,MIN(MATCH(MAX(engine.cfg!$D111,H88),engine.cfg!$D111:$D130),ROWS(engine.cfg!$D111:$D130)-1)))))+(INDEX(engine.cfg!$E111:$N130,MIN(MATCH(MAX(engine.cfg!$D111,H88),engine.cfg!$D111:$D130),ROWS(engine.cfg!$D111:$D130)-1),MIN(MATCH(MAX(engine.cfg!$E110,IF(engine.cfg!$D211,H4,H57)),engine.cfg!$E110:$N110),COLUMNS(engine.cfg!$E110:$N110)-1)+1)+(INDEX(engine.cfg!$E111:$N130,MIN(MATCH(MAX(engine.cfg!$D111,H88),engine.cfg!$D111:$D130),ROWS(engine.cfg!$D111:$D130)-1)+1,MIN(MATCH(MAX(engine.cfg!$E110,IF(engine.cfg!$D211,H4,H57)),engine.cfg!$E110:$N110),COLUMNS(engine.cfg!$E110:$N110)-1)+1)-INDEX(engine.cfg!$E111:$N130,MIN(MATCH(MAX(engine.cfg!$D111,H88),engine.cfg!$D111:$D130),ROWS(engine.cfg!$D111:$D130)-1),MIN(MATCH(MAX(engine.cfg!$E110,IF(engine.cfg!$D211,H4,H57)),engine.cfg!$E110:$N110),COLUMNS(engine.cfg!$E110:$N110)-1)+1))*IF(H88&lt;=INDEX(engine.cfg!$D111:$D130,MIN(MATCH(MAX(engine.cfg!$D111,H88),engine.cfg!$D111:$D130),ROWS(engine.cfg!$D111:$D130)-1)),0,IF(H88&gt;=INDEX(engine.cfg!$D111:$D130,MIN(MATCH(MAX(engine.cfg!$D111,H88),engine.cfg!$D111:$D130),ROWS(engine.cfg!$D111:$D130)-1)+1),1,(H88-INDEX(engine.cfg!$D111:$D130,MIN(MATCH(MAX(engine.cfg!$D111,H88),engine.cfg!$D111:$D130),ROWS(engine.cfg!$D111:$D130)-1)))/(INDEX(engine.cfg!$D111:$D130,MIN(MATCH(MAX(engine.cfg!$D111,H88),engine.cfg!$D111:$D130),ROWS(engine.cfg!$D111:$D130)-1)+1)-INDEX(engine.cfg!$D111:$D130,MIN(MATCH(MAX(engine.cfg!$D111,H88),engine.cfg!$D111:$D130),ROWS(engine.cfg!$D111:$D130)-1)))))-(INDEX(engine.cfg!$E111:$N130,MIN(MATCH(MAX(engine.cfg!$D111,H88),engine.cfg!$D111:$D130),ROWS(engine.cfg!$D111:$D130)-1),MIN(MATCH(MAX(engine.cfg!$E110,IF(engine.cfg!$D211,H4,H57)),engine.cfg!$E110:$N110),COLUMNS(engine.cfg!$E110:$N110)-1))+(INDEX(engine.cfg!$E111:$N130,MIN(MATCH(MAX(engine.cfg!$D111,H88),engine.cfg!$D111:$D130),ROWS(engine.cfg!$D111:$D130)-1)+1,MIN(MATCH(MAX(engine.cfg!$E110,IF(engine.cfg!$D211,H4,H57)),engine.cfg!$E110:$N110),COLUMNS(engine.cfg!$E110:$N110)-1))-INDEX(engine.cfg!$E111:$N130,MIN(MATCH(MAX(engine.cfg!$D111,H88),engine.cfg!$D111:$D130),ROWS(engine.cfg!$D111:$D130)-1),MIN(MATCH(MAX(engine.cfg!$E110,IF(engine.cfg!$D211,H4,H57)),engine.cfg!$E110:$N110),COLUMNS(engine.cfg!$E110:$N110)-1)))*IF(H88&lt;=INDEX(engine.cfg!$D111:$D130,MIN(MATCH(MAX(engine.cfg!$D111,H88),engine.cfg!$D111:$D130),ROWS(engine.cfg!$D111:$D130)-1)),0,IF(H88&gt;=INDEX(engine.cfg!$D111:$D130,MIN(MATCH(MAX(engine.cfg!$D111,H88),engine.cfg!$D111:$D130),ROWS(engine.cfg!$D111:$D130)-1)+1),1,(H88-INDEX(engine.cfg!$D111:$D130,MIN(MATCH(MAX(engine.cfg!$D111,H88),engine.cfg!$D111:$D130),ROWS(engine.cfg!$D111:$D130)-1)))/(INDEX(engine.cfg!$D111:$D130,MIN(MATCH(MAX(engine.cfg!$D111,H88),engine.cfg!$D111:$D130),ROWS(engine.cfg!$D111:$D130)-1)+1)-INDEX(engine.cfg!$D111:$D130,MIN(MATCH(MAX(engine.cfg!$D111,H88),engine.cfg!$D111:$D130),ROWS(engine.cfg!$D111:$D130)-1)))))))*IF(IF(engine.cfg!$D211,H4,H57)&lt;=INDEX(engine.cfg!$E110:$N110,MIN(MATCH(MAX(engine.cfg!$E110,IF(engine.cfg!$D211,H4,H57)),engine.cfg!$E110:$N110),COLUMNS(engine.cfg!$E110:$N110)-1)),0,IF(IF(engine.cfg!$D211,H4,H57)&gt;=INDEX(engine.cfg!$E110:$N110,MIN(MATCH(MAX(engine.cfg!$E110,IF(engine.cfg!$D211,H4,H57)),engine.cfg!$E110:$N110),COLUMNS(engine.cfg!$E110:$N110)-1)+1),1,(IF(engine.cfg!$D211,H4,H57)-INDEX(engine.cfg!$E110:$N110,MIN(MATCH(MAX(engine.cfg!$E110,IF(engine.cfg!$D211,H4,H57)),engine.cfg!$E110:$N110),COLUMNS(engine.cfg!$E110:$N110)-1)))/(INDEX(engine.cfg!$E110:$N110,MIN(MATCH(MAX(engine.cfg!$E110,IF(engine.cfg!$D211,H4,H57)),engine.cfg!$E110:$N110),COLUMNS(engine.cfg!$E110:$N110)-1)+1)-INDEX(engine.cfg!$E110:$N110,MIN(MATCH(MAX(engine.cfg!$E110,IF(engine.cfg!$D211,H4,H57)),engine.cfg!$E110:$N110),COLUMNS(engine.cfg!$E110:$N110)-1))))),"N/A")</f>
        <v>19.727036812455541</v>
      </c>
      <c r="I102" s="67" cm="1">
        <f t="array" ref="I102">IF(I15="OK",INDEX(engine.cfg!$E111:$N130,MIN(MATCH(MAX(engine.cfg!$D111,I88),engine.cfg!$D111:$D130),ROWS(engine.cfg!$D111:$D130)-1),MIN(MATCH(MAX(engine.cfg!$E110,IF(engine.cfg!$D211,I4,I57)),engine.cfg!$E110:$N110),COLUMNS(engine.cfg!$E110:$N110)-1))+(INDEX(engine.cfg!$E111:$N130,MIN(MATCH(MAX(engine.cfg!$D111,I88),engine.cfg!$D111:$D130),ROWS(engine.cfg!$D111:$D130)-1)+1,MIN(MATCH(MAX(engine.cfg!$E110,IF(engine.cfg!$D211,I4,I57)),engine.cfg!$E110:$N110),COLUMNS(engine.cfg!$E110:$N110)-1))-INDEX(engine.cfg!$E111:$N130,MIN(MATCH(MAX(engine.cfg!$D111,I88),engine.cfg!$D111:$D130),ROWS(engine.cfg!$D111:$D130)-1),MIN(MATCH(MAX(engine.cfg!$E110,IF(engine.cfg!$D211,I4,I57)),engine.cfg!$E110:$N110),COLUMNS(engine.cfg!$E110:$N110)-1)))*IF(I88&lt;=INDEX(engine.cfg!$D111:$D130,MIN(MATCH(MAX(engine.cfg!$D111,I88),engine.cfg!$D111:$D130),ROWS(engine.cfg!$D111:$D130)-1)),0,IF(I88&gt;=INDEX(engine.cfg!$D111:$D130,MIN(MATCH(MAX(engine.cfg!$D111,I88),engine.cfg!$D111:$D130),ROWS(engine.cfg!$D111:$D130)-1)+1),1,(I88-INDEX(engine.cfg!$D111:$D130,MIN(MATCH(MAX(engine.cfg!$D111,I88),engine.cfg!$D111:$D130),ROWS(engine.cfg!$D111:$D130)-1)))/(INDEX(engine.cfg!$D111:$D130,MIN(MATCH(MAX(engine.cfg!$D111,I88),engine.cfg!$D111:$D130),ROWS(engine.cfg!$D111:$D130)-1)+1)-INDEX(engine.cfg!$D111:$D130,MIN(MATCH(MAX(engine.cfg!$D111,I88),engine.cfg!$D111:$D130),ROWS(engine.cfg!$D111:$D130)-1)))))+(INDEX(engine.cfg!$E111:$N130,MIN(MATCH(MAX(engine.cfg!$D111,I88),engine.cfg!$D111:$D130),ROWS(engine.cfg!$D111:$D130)-1),MIN(MATCH(MAX(engine.cfg!$E110,IF(engine.cfg!$D211,I4,I57)),engine.cfg!$E110:$N110),COLUMNS(engine.cfg!$E110:$N110)-1)+1)+(INDEX(engine.cfg!$E111:$N130,MIN(MATCH(MAX(engine.cfg!$D111,I88),engine.cfg!$D111:$D130),ROWS(engine.cfg!$D111:$D130)-1)+1,MIN(MATCH(MAX(engine.cfg!$E110,IF(engine.cfg!$D211,I4,I57)),engine.cfg!$E110:$N110),COLUMNS(engine.cfg!$E110:$N110)-1)+1)-INDEX(engine.cfg!$E111:$N130,MIN(MATCH(MAX(engine.cfg!$D111,I88),engine.cfg!$D111:$D130),ROWS(engine.cfg!$D111:$D130)-1),MIN(MATCH(MAX(engine.cfg!$E110,IF(engine.cfg!$D211,I4,I57)),engine.cfg!$E110:$N110),COLUMNS(engine.cfg!$E110:$N110)-1)+1))*IF(I88&lt;=INDEX(engine.cfg!$D111:$D130,MIN(MATCH(MAX(engine.cfg!$D111,I88),engine.cfg!$D111:$D130),ROWS(engine.cfg!$D111:$D130)-1)),0,IF(I88&gt;=INDEX(engine.cfg!$D111:$D130,MIN(MATCH(MAX(engine.cfg!$D111,I88),engine.cfg!$D111:$D130),ROWS(engine.cfg!$D111:$D130)-1)+1),1,(I88-INDEX(engine.cfg!$D111:$D130,MIN(MATCH(MAX(engine.cfg!$D111,I88),engine.cfg!$D111:$D130),ROWS(engine.cfg!$D111:$D130)-1)))/(INDEX(engine.cfg!$D111:$D130,MIN(MATCH(MAX(engine.cfg!$D111,I88),engine.cfg!$D111:$D130),ROWS(engine.cfg!$D111:$D130)-1)+1)-INDEX(engine.cfg!$D111:$D130,MIN(MATCH(MAX(engine.cfg!$D111,I88),engine.cfg!$D111:$D130),ROWS(engine.cfg!$D111:$D130)-1)))))-(INDEX(engine.cfg!$E111:$N130,MIN(MATCH(MAX(engine.cfg!$D111,I88),engine.cfg!$D111:$D130),ROWS(engine.cfg!$D111:$D130)-1),MIN(MATCH(MAX(engine.cfg!$E110,IF(engine.cfg!$D211,I4,I57)),engine.cfg!$E110:$N110),COLUMNS(engine.cfg!$E110:$N110)-1))+(INDEX(engine.cfg!$E111:$N130,MIN(MATCH(MAX(engine.cfg!$D111,I88),engine.cfg!$D111:$D130),ROWS(engine.cfg!$D111:$D130)-1)+1,MIN(MATCH(MAX(engine.cfg!$E110,IF(engine.cfg!$D211,I4,I57)),engine.cfg!$E110:$N110),COLUMNS(engine.cfg!$E110:$N110)-1))-INDEX(engine.cfg!$E111:$N130,MIN(MATCH(MAX(engine.cfg!$D111,I88),engine.cfg!$D111:$D130),ROWS(engine.cfg!$D111:$D130)-1),MIN(MATCH(MAX(engine.cfg!$E110,IF(engine.cfg!$D211,I4,I57)),engine.cfg!$E110:$N110),COLUMNS(engine.cfg!$E110:$N110)-1)))*IF(I88&lt;=INDEX(engine.cfg!$D111:$D130,MIN(MATCH(MAX(engine.cfg!$D111,I88),engine.cfg!$D111:$D130),ROWS(engine.cfg!$D111:$D130)-1)),0,IF(I88&gt;=INDEX(engine.cfg!$D111:$D130,MIN(MATCH(MAX(engine.cfg!$D111,I88),engine.cfg!$D111:$D130),ROWS(engine.cfg!$D111:$D130)-1)+1),1,(I88-INDEX(engine.cfg!$D111:$D130,MIN(MATCH(MAX(engine.cfg!$D111,I88),engine.cfg!$D111:$D130),ROWS(engine.cfg!$D111:$D130)-1)))/(INDEX(engine.cfg!$D111:$D130,MIN(MATCH(MAX(engine.cfg!$D111,I88),engine.cfg!$D111:$D130),ROWS(engine.cfg!$D111:$D130)-1)+1)-INDEX(engine.cfg!$D111:$D130,MIN(MATCH(MAX(engine.cfg!$D111,I88),engine.cfg!$D111:$D130),ROWS(engine.cfg!$D111:$D130)-1)))))))*IF(IF(engine.cfg!$D211,I4,I57)&lt;=INDEX(engine.cfg!$E110:$N110,MIN(MATCH(MAX(engine.cfg!$E110,IF(engine.cfg!$D211,I4,I57)),engine.cfg!$E110:$N110),COLUMNS(engine.cfg!$E110:$N110)-1)),0,IF(IF(engine.cfg!$D211,I4,I57)&gt;=INDEX(engine.cfg!$E110:$N110,MIN(MATCH(MAX(engine.cfg!$E110,IF(engine.cfg!$D211,I4,I57)),engine.cfg!$E110:$N110),COLUMNS(engine.cfg!$E110:$N110)-1)+1),1,(IF(engine.cfg!$D211,I4,I57)-INDEX(engine.cfg!$E110:$N110,MIN(MATCH(MAX(engine.cfg!$E110,IF(engine.cfg!$D211,I4,I57)),engine.cfg!$E110:$N110),COLUMNS(engine.cfg!$E110:$N110)-1)))/(INDEX(engine.cfg!$E110:$N110,MIN(MATCH(MAX(engine.cfg!$E110,IF(engine.cfg!$D211,I4,I57)),engine.cfg!$E110:$N110),COLUMNS(engine.cfg!$E110:$N110)-1)+1)-INDEX(engine.cfg!$E110:$N110,MIN(MATCH(MAX(engine.cfg!$E110,IF(engine.cfg!$D211,I4,I57)),engine.cfg!$E110:$N110),COLUMNS(engine.cfg!$E110:$N110)-1))))),"N/A")</f>
        <v>20.189921745696179</v>
      </c>
      <c r="J102" s="67" cm="1">
        <f t="array" ref="J102">IF(J15="OK",INDEX(engine.cfg!$E111:$N130,MIN(MATCH(MAX(engine.cfg!$D111,J88),engine.cfg!$D111:$D130),ROWS(engine.cfg!$D111:$D130)-1),MIN(MATCH(MAX(engine.cfg!$E110,IF(engine.cfg!$D211,J4,J57)),engine.cfg!$E110:$N110),COLUMNS(engine.cfg!$E110:$N110)-1))+(INDEX(engine.cfg!$E111:$N130,MIN(MATCH(MAX(engine.cfg!$D111,J88),engine.cfg!$D111:$D130),ROWS(engine.cfg!$D111:$D130)-1)+1,MIN(MATCH(MAX(engine.cfg!$E110,IF(engine.cfg!$D211,J4,J57)),engine.cfg!$E110:$N110),COLUMNS(engine.cfg!$E110:$N110)-1))-INDEX(engine.cfg!$E111:$N130,MIN(MATCH(MAX(engine.cfg!$D111,J88),engine.cfg!$D111:$D130),ROWS(engine.cfg!$D111:$D130)-1),MIN(MATCH(MAX(engine.cfg!$E110,IF(engine.cfg!$D211,J4,J57)),engine.cfg!$E110:$N110),COLUMNS(engine.cfg!$E110:$N110)-1)))*IF(J88&lt;=INDEX(engine.cfg!$D111:$D130,MIN(MATCH(MAX(engine.cfg!$D111,J88),engine.cfg!$D111:$D130),ROWS(engine.cfg!$D111:$D130)-1)),0,IF(J88&gt;=INDEX(engine.cfg!$D111:$D130,MIN(MATCH(MAX(engine.cfg!$D111,J88),engine.cfg!$D111:$D130),ROWS(engine.cfg!$D111:$D130)-1)+1),1,(J88-INDEX(engine.cfg!$D111:$D130,MIN(MATCH(MAX(engine.cfg!$D111,J88),engine.cfg!$D111:$D130),ROWS(engine.cfg!$D111:$D130)-1)))/(INDEX(engine.cfg!$D111:$D130,MIN(MATCH(MAX(engine.cfg!$D111,J88),engine.cfg!$D111:$D130),ROWS(engine.cfg!$D111:$D130)-1)+1)-INDEX(engine.cfg!$D111:$D130,MIN(MATCH(MAX(engine.cfg!$D111,J88),engine.cfg!$D111:$D130),ROWS(engine.cfg!$D111:$D130)-1)))))+(INDEX(engine.cfg!$E111:$N130,MIN(MATCH(MAX(engine.cfg!$D111,J88),engine.cfg!$D111:$D130),ROWS(engine.cfg!$D111:$D130)-1),MIN(MATCH(MAX(engine.cfg!$E110,IF(engine.cfg!$D211,J4,J57)),engine.cfg!$E110:$N110),COLUMNS(engine.cfg!$E110:$N110)-1)+1)+(INDEX(engine.cfg!$E111:$N130,MIN(MATCH(MAX(engine.cfg!$D111,J88),engine.cfg!$D111:$D130),ROWS(engine.cfg!$D111:$D130)-1)+1,MIN(MATCH(MAX(engine.cfg!$E110,IF(engine.cfg!$D211,J4,J57)),engine.cfg!$E110:$N110),COLUMNS(engine.cfg!$E110:$N110)-1)+1)-INDEX(engine.cfg!$E111:$N130,MIN(MATCH(MAX(engine.cfg!$D111,J88),engine.cfg!$D111:$D130),ROWS(engine.cfg!$D111:$D130)-1),MIN(MATCH(MAX(engine.cfg!$E110,IF(engine.cfg!$D211,J4,J57)),engine.cfg!$E110:$N110),COLUMNS(engine.cfg!$E110:$N110)-1)+1))*IF(J88&lt;=INDEX(engine.cfg!$D111:$D130,MIN(MATCH(MAX(engine.cfg!$D111,J88),engine.cfg!$D111:$D130),ROWS(engine.cfg!$D111:$D130)-1)),0,IF(J88&gt;=INDEX(engine.cfg!$D111:$D130,MIN(MATCH(MAX(engine.cfg!$D111,J88),engine.cfg!$D111:$D130),ROWS(engine.cfg!$D111:$D130)-1)+1),1,(J88-INDEX(engine.cfg!$D111:$D130,MIN(MATCH(MAX(engine.cfg!$D111,J88),engine.cfg!$D111:$D130),ROWS(engine.cfg!$D111:$D130)-1)))/(INDEX(engine.cfg!$D111:$D130,MIN(MATCH(MAX(engine.cfg!$D111,J88),engine.cfg!$D111:$D130),ROWS(engine.cfg!$D111:$D130)-1)+1)-INDEX(engine.cfg!$D111:$D130,MIN(MATCH(MAX(engine.cfg!$D111,J88),engine.cfg!$D111:$D130),ROWS(engine.cfg!$D111:$D130)-1)))))-(INDEX(engine.cfg!$E111:$N130,MIN(MATCH(MAX(engine.cfg!$D111,J88),engine.cfg!$D111:$D130),ROWS(engine.cfg!$D111:$D130)-1),MIN(MATCH(MAX(engine.cfg!$E110,IF(engine.cfg!$D211,J4,J57)),engine.cfg!$E110:$N110),COLUMNS(engine.cfg!$E110:$N110)-1))+(INDEX(engine.cfg!$E111:$N130,MIN(MATCH(MAX(engine.cfg!$D111,J88),engine.cfg!$D111:$D130),ROWS(engine.cfg!$D111:$D130)-1)+1,MIN(MATCH(MAX(engine.cfg!$E110,IF(engine.cfg!$D211,J4,J57)),engine.cfg!$E110:$N110),COLUMNS(engine.cfg!$E110:$N110)-1))-INDEX(engine.cfg!$E111:$N130,MIN(MATCH(MAX(engine.cfg!$D111,J88),engine.cfg!$D111:$D130),ROWS(engine.cfg!$D111:$D130)-1),MIN(MATCH(MAX(engine.cfg!$E110,IF(engine.cfg!$D211,J4,J57)),engine.cfg!$E110:$N110),COLUMNS(engine.cfg!$E110:$N110)-1)))*IF(J88&lt;=INDEX(engine.cfg!$D111:$D130,MIN(MATCH(MAX(engine.cfg!$D111,J88),engine.cfg!$D111:$D130),ROWS(engine.cfg!$D111:$D130)-1)),0,IF(J88&gt;=INDEX(engine.cfg!$D111:$D130,MIN(MATCH(MAX(engine.cfg!$D111,J88),engine.cfg!$D111:$D130),ROWS(engine.cfg!$D111:$D130)-1)+1),1,(J88-INDEX(engine.cfg!$D111:$D130,MIN(MATCH(MAX(engine.cfg!$D111,J88),engine.cfg!$D111:$D130),ROWS(engine.cfg!$D111:$D130)-1)))/(INDEX(engine.cfg!$D111:$D130,MIN(MATCH(MAX(engine.cfg!$D111,J88),engine.cfg!$D111:$D130),ROWS(engine.cfg!$D111:$D130)-1)+1)-INDEX(engine.cfg!$D111:$D130,MIN(MATCH(MAX(engine.cfg!$D111,J88),engine.cfg!$D111:$D130),ROWS(engine.cfg!$D111:$D130)-1)))))))*IF(IF(engine.cfg!$D211,J4,J57)&lt;=INDEX(engine.cfg!$E110:$N110,MIN(MATCH(MAX(engine.cfg!$E110,IF(engine.cfg!$D211,J4,J57)),engine.cfg!$E110:$N110),COLUMNS(engine.cfg!$E110:$N110)-1)),0,IF(IF(engine.cfg!$D211,J4,J57)&gt;=INDEX(engine.cfg!$E110:$N110,MIN(MATCH(MAX(engine.cfg!$E110,IF(engine.cfg!$D211,J4,J57)),engine.cfg!$E110:$N110),COLUMNS(engine.cfg!$E110:$N110)-1)+1),1,(IF(engine.cfg!$D211,J4,J57)-INDEX(engine.cfg!$E110:$N110,MIN(MATCH(MAX(engine.cfg!$E110,IF(engine.cfg!$D211,J4,J57)),engine.cfg!$E110:$N110),COLUMNS(engine.cfg!$E110:$N110)-1)))/(INDEX(engine.cfg!$E110:$N110,MIN(MATCH(MAX(engine.cfg!$E110,IF(engine.cfg!$D211,J4,J57)),engine.cfg!$E110:$N110),COLUMNS(engine.cfg!$E110:$N110)-1)+1)-INDEX(engine.cfg!$E110:$N110,MIN(MATCH(MAX(engine.cfg!$E110,IF(engine.cfg!$D211,J4,J57)),engine.cfg!$E110:$N110),COLUMNS(engine.cfg!$E110:$N110)-1))))),"N/A")</f>
        <v>20.685903885981968</v>
      </c>
      <c r="K102" s="67" cm="1">
        <f t="array" ref="K102">IF(K15="OK",INDEX(engine.cfg!$E111:$N130,MIN(MATCH(MAX(engine.cfg!$D111,K88),engine.cfg!$D111:$D130),ROWS(engine.cfg!$D111:$D130)-1),MIN(MATCH(MAX(engine.cfg!$E110,IF(engine.cfg!$D211,K4,K57)),engine.cfg!$E110:$N110),COLUMNS(engine.cfg!$E110:$N110)-1))+(INDEX(engine.cfg!$E111:$N130,MIN(MATCH(MAX(engine.cfg!$D111,K88),engine.cfg!$D111:$D130),ROWS(engine.cfg!$D111:$D130)-1)+1,MIN(MATCH(MAX(engine.cfg!$E110,IF(engine.cfg!$D211,K4,K57)),engine.cfg!$E110:$N110),COLUMNS(engine.cfg!$E110:$N110)-1))-INDEX(engine.cfg!$E111:$N130,MIN(MATCH(MAX(engine.cfg!$D111,K88),engine.cfg!$D111:$D130),ROWS(engine.cfg!$D111:$D130)-1),MIN(MATCH(MAX(engine.cfg!$E110,IF(engine.cfg!$D211,K4,K57)),engine.cfg!$E110:$N110),COLUMNS(engine.cfg!$E110:$N110)-1)))*IF(K88&lt;=INDEX(engine.cfg!$D111:$D130,MIN(MATCH(MAX(engine.cfg!$D111,K88),engine.cfg!$D111:$D130),ROWS(engine.cfg!$D111:$D130)-1)),0,IF(K88&gt;=INDEX(engine.cfg!$D111:$D130,MIN(MATCH(MAX(engine.cfg!$D111,K88),engine.cfg!$D111:$D130),ROWS(engine.cfg!$D111:$D130)-1)+1),1,(K88-INDEX(engine.cfg!$D111:$D130,MIN(MATCH(MAX(engine.cfg!$D111,K88),engine.cfg!$D111:$D130),ROWS(engine.cfg!$D111:$D130)-1)))/(INDEX(engine.cfg!$D111:$D130,MIN(MATCH(MAX(engine.cfg!$D111,K88),engine.cfg!$D111:$D130),ROWS(engine.cfg!$D111:$D130)-1)+1)-INDEX(engine.cfg!$D111:$D130,MIN(MATCH(MAX(engine.cfg!$D111,K88),engine.cfg!$D111:$D130),ROWS(engine.cfg!$D111:$D130)-1)))))+(INDEX(engine.cfg!$E111:$N130,MIN(MATCH(MAX(engine.cfg!$D111,K88),engine.cfg!$D111:$D130),ROWS(engine.cfg!$D111:$D130)-1),MIN(MATCH(MAX(engine.cfg!$E110,IF(engine.cfg!$D211,K4,K57)),engine.cfg!$E110:$N110),COLUMNS(engine.cfg!$E110:$N110)-1)+1)+(INDEX(engine.cfg!$E111:$N130,MIN(MATCH(MAX(engine.cfg!$D111,K88),engine.cfg!$D111:$D130),ROWS(engine.cfg!$D111:$D130)-1)+1,MIN(MATCH(MAX(engine.cfg!$E110,IF(engine.cfg!$D211,K4,K57)),engine.cfg!$E110:$N110),COLUMNS(engine.cfg!$E110:$N110)-1)+1)-INDEX(engine.cfg!$E111:$N130,MIN(MATCH(MAX(engine.cfg!$D111,K88),engine.cfg!$D111:$D130),ROWS(engine.cfg!$D111:$D130)-1),MIN(MATCH(MAX(engine.cfg!$E110,IF(engine.cfg!$D211,K4,K57)),engine.cfg!$E110:$N110),COLUMNS(engine.cfg!$E110:$N110)-1)+1))*IF(K88&lt;=INDEX(engine.cfg!$D111:$D130,MIN(MATCH(MAX(engine.cfg!$D111,K88),engine.cfg!$D111:$D130),ROWS(engine.cfg!$D111:$D130)-1)),0,IF(K88&gt;=INDEX(engine.cfg!$D111:$D130,MIN(MATCH(MAX(engine.cfg!$D111,K88),engine.cfg!$D111:$D130),ROWS(engine.cfg!$D111:$D130)-1)+1),1,(K88-INDEX(engine.cfg!$D111:$D130,MIN(MATCH(MAX(engine.cfg!$D111,K88),engine.cfg!$D111:$D130),ROWS(engine.cfg!$D111:$D130)-1)))/(INDEX(engine.cfg!$D111:$D130,MIN(MATCH(MAX(engine.cfg!$D111,K88),engine.cfg!$D111:$D130),ROWS(engine.cfg!$D111:$D130)-1)+1)-INDEX(engine.cfg!$D111:$D130,MIN(MATCH(MAX(engine.cfg!$D111,K88),engine.cfg!$D111:$D130),ROWS(engine.cfg!$D111:$D130)-1)))))-(INDEX(engine.cfg!$E111:$N130,MIN(MATCH(MAX(engine.cfg!$D111,K88),engine.cfg!$D111:$D130),ROWS(engine.cfg!$D111:$D130)-1),MIN(MATCH(MAX(engine.cfg!$E110,IF(engine.cfg!$D211,K4,K57)),engine.cfg!$E110:$N110),COLUMNS(engine.cfg!$E110:$N110)-1))+(INDEX(engine.cfg!$E111:$N130,MIN(MATCH(MAX(engine.cfg!$D111,K88),engine.cfg!$D111:$D130),ROWS(engine.cfg!$D111:$D130)-1)+1,MIN(MATCH(MAX(engine.cfg!$E110,IF(engine.cfg!$D211,K4,K57)),engine.cfg!$E110:$N110),COLUMNS(engine.cfg!$E110:$N110)-1))-INDEX(engine.cfg!$E111:$N130,MIN(MATCH(MAX(engine.cfg!$D111,K88),engine.cfg!$D111:$D130),ROWS(engine.cfg!$D111:$D130)-1),MIN(MATCH(MAX(engine.cfg!$E110,IF(engine.cfg!$D211,K4,K57)),engine.cfg!$E110:$N110),COLUMNS(engine.cfg!$E110:$N110)-1)))*IF(K88&lt;=INDEX(engine.cfg!$D111:$D130,MIN(MATCH(MAX(engine.cfg!$D111,K88),engine.cfg!$D111:$D130),ROWS(engine.cfg!$D111:$D130)-1)),0,IF(K88&gt;=INDEX(engine.cfg!$D111:$D130,MIN(MATCH(MAX(engine.cfg!$D111,K88),engine.cfg!$D111:$D130),ROWS(engine.cfg!$D111:$D130)-1)+1),1,(K88-INDEX(engine.cfg!$D111:$D130,MIN(MATCH(MAX(engine.cfg!$D111,K88),engine.cfg!$D111:$D130),ROWS(engine.cfg!$D111:$D130)-1)))/(INDEX(engine.cfg!$D111:$D130,MIN(MATCH(MAX(engine.cfg!$D111,K88),engine.cfg!$D111:$D130),ROWS(engine.cfg!$D111:$D130)-1)+1)-INDEX(engine.cfg!$D111:$D130,MIN(MATCH(MAX(engine.cfg!$D111,K88),engine.cfg!$D111:$D130),ROWS(engine.cfg!$D111:$D130)-1)))))))*IF(IF(engine.cfg!$D211,K4,K57)&lt;=INDEX(engine.cfg!$E110:$N110,MIN(MATCH(MAX(engine.cfg!$E110,IF(engine.cfg!$D211,K4,K57)),engine.cfg!$E110:$N110),COLUMNS(engine.cfg!$E110:$N110)-1)),0,IF(IF(engine.cfg!$D211,K4,K57)&gt;=INDEX(engine.cfg!$E110:$N110,MIN(MATCH(MAX(engine.cfg!$E110,IF(engine.cfg!$D211,K4,K57)),engine.cfg!$E110:$N110),COLUMNS(engine.cfg!$E110:$N110)-1)+1),1,(IF(engine.cfg!$D211,K4,K57)-INDEX(engine.cfg!$E110:$N110,MIN(MATCH(MAX(engine.cfg!$E110,IF(engine.cfg!$D211,K4,K57)),engine.cfg!$E110:$N110),COLUMNS(engine.cfg!$E110:$N110)-1)))/(INDEX(engine.cfg!$E110:$N110,MIN(MATCH(MAX(engine.cfg!$E110,IF(engine.cfg!$D211,K4,K57)),engine.cfg!$E110:$N110),COLUMNS(engine.cfg!$E110:$N110)-1)+1)-INDEX(engine.cfg!$E110:$N110,MIN(MATCH(MAX(engine.cfg!$E110,IF(engine.cfg!$D211,K4,K57)),engine.cfg!$E110:$N110),COLUMNS(engine.cfg!$E110:$N110)-1))))),"N/A")</f>
        <v>20.804902320647962</v>
      </c>
      <c r="L102" s="67" cm="1">
        <f t="array" ref="L102">IF(L15="OK",INDEX(engine.cfg!$E111:$N130,MIN(MATCH(MAX(engine.cfg!$D111,L88),engine.cfg!$D111:$D130),ROWS(engine.cfg!$D111:$D130)-1),MIN(MATCH(MAX(engine.cfg!$E110,IF(engine.cfg!$D211,L4,L57)),engine.cfg!$E110:$N110),COLUMNS(engine.cfg!$E110:$N110)-1))+(INDEX(engine.cfg!$E111:$N130,MIN(MATCH(MAX(engine.cfg!$D111,L88),engine.cfg!$D111:$D130),ROWS(engine.cfg!$D111:$D130)-1)+1,MIN(MATCH(MAX(engine.cfg!$E110,IF(engine.cfg!$D211,L4,L57)),engine.cfg!$E110:$N110),COLUMNS(engine.cfg!$E110:$N110)-1))-INDEX(engine.cfg!$E111:$N130,MIN(MATCH(MAX(engine.cfg!$D111,L88),engine.cfg!$D111:$D130),ROWS(engine.cfg!$D111:$D130)-1),MIN(MATCH(MAX(engine.cfg!$E110,IF(engine.cfg!$D211,L4,L57)),engine.cfg!$E110:$N110),COLUMNS(engine.cfg!$E110:$N110)-1)))*IF(L88&lt;=INDEX(engine.cfg!$D111:$D130,MIN(MATCH(MAX(engine.cfg!$D111,L88),engine.cfg!$D111:$D130),ROWS(engine.cfg!$D111:$D130)-1)),0,IF(L88&gt;=INDEX(engine.cfg!$D111:$D130,MIN(MATCH(MAX(engine.cfg!$D111,L88),engine.cfg!$D111:$D130),ROWS(engine.cfg!$D111:$D130)-1)+1),1,(L88-INDEX(engine.cfg!$D111:$D130,MIN(MATCH(MAX(engine.cfg!$D111,L88),engine.cfg!$D111:$D130),ROWS(engine.cfg!$D111:$D130)-1)))/(INDEX(engine.cfg!$D111:$D130,MIN(MATCH(MAX(engine.cfg!$D111,L88),engine.cfg!$D111:$D130),ROWS(engine.cfg!$D111:$D130)-1)+1)-INDEX(engine.cfg!$D111:$D130,MIN(MATCH(MAX(engine.cfg!$D111,L88),engine.cfg!$D111:$D130),ROWS(engine.cfg!$D111:$D130)-1)))))+(INDEX(engine.cfg!$E111:$N130,MIN(MATCH(MAX(engine.cfg!$D111,L88),engine.cfg!$D111:$D130),ROWS(engine.cfg!$D111:$D130)-1),MIN(MATCH(MAX(engine.cfg!$E110,IF(engine.cfg!$D211,L4,L57)),engine.cfg!$E110:$N110),COLUMNS(engine.cfg!$E110:$N110)-1)+1)+(INDEX(engine.cfg!$E111:$N130,MIN(MATCH(MAX(engine.cfg!$D111,L88),engine.cfg!$D111:$D130),ROWS(engine.cfg!$D111:$D130)-1)+1,MIN(MATCH(MAX(engine.cfg!$E110,IF(engine.cfg!$D211,L4,L57)),engine.cfg!$E110:$N110),COLUMNS(engine.cfg!$E110:$N110)-1)+1)-INDEX(engine.cfg!$E111:$N130,MIN(MATCH(MAX(engine.cfg!$D111,L88),engine.cfg!$D111:$D130),ROWS(engine.cfg!$D111:$D130)-1),MIN(MATCH(MAX(engine.cfg!$E110,IF(engine.cfg!$D211,L4,L57)),engine.cfg!$E110:$N110),COLUMNS(engine.cfg!$E110:$N110)-1)+1))*IF(L88&lt;=INDEX(engine.cfg!$D111:$D130,MIN(MATCH(MAX(engine.cfg!$D111,L88),engine.cfg!$D111:$D130),ROWS(engine.cfg!$D111:$D130)-1)),0,IF(L88&gt;=INDEX(engine.cfg!$D111:$D130,MIN(MATCH(MAX(engine.cfg!$D111,L88),engine.cfg!$D111:$D130),ROWS(engine.cfg!$D111:$D130)-1)+1),1,(L88-INDEX(engine.cfg!$D111:$D130,MIN(MATCH(MAX(engine.cfg!$D111,L88),engine.cfg!$D111:$D130),ROWS(engine.cfg!$D111:$D130)-1)))/(INDEX(engine.cfg!$D111:$D130,MIN(MATCH(MAX(engine.cfg!$D111,L88),engine.cfg!$D111:$D130),ROWS(engine.cfg!$D111:$D130)-1)+1)-INDEX(engine.cfg!$D111:$D130,MIN(MATCH(MAX(engine.cfg!$D111,L88),engine.cfg!$D111:$D130),ROWS(engine.cfg!$D111:$D130)-1)))))-(INDEX(engine.cfg!$E111:$N130,MIN(MATCH(MAX(engine.cfg!$D111,L88),engine.cfg!$D111:$D130),ROWS(engine.cfg!$D111:$D130)-1),MIN(MATCH(MAX(engine.cfg!$E110,IF(engine.cfg!$D211,L4,L57)),engine.cfg!$E110:$N110),COLUMNS(engine.cfg!$E110:$N110)-1))+(INDEX(engine.cfg!$E111:$N130,MIN(MATCH(MAX(engine.cfg!$D111,L88),engine.cfg!$D111:$D130),ROWS(engine.cfg!$D111:$D130)-1)+1,MIN(MATCH(MAX(engine.cfg!$E110,IF(engine.cfg!$D211,L4,L57)),engine.cfg!$E110:$N110),COLUMNS(engine.cfg!$E110:$N110)-1))-INDEX(engine.cfg!$E111:$N130,MIN(MATCH(MAX(engine.cfg!$D111,L88),engine.cfg!$D111:$D130),ROWS(engine.cfg!$D111:$D130)-1),MIN(MATCH(MAX(engine.cfg!$E110,IF(engine.cfg!$D211,L4,L57)),engine.cfg!$E110:$N110),COLUMNS(engine.cfg!$E110:$N110)-1)))*IF(L88&lt;=INDEX(engine.cfg!$D111:$D130,MIN(MATCH(MAX(engine.cfg!$D111,L88),engine.cfg!$D111:$D130),ROWS(engine.cfg!$D111:$D130)-1)),0,IF(L88&gt;=INDEX(engine.cfg!$D111:$D130,MIN(MATCH(MAX(engine.cfg!$D111,L88),engine.cfg!$D111:$D130),ROWS(engine.cfg!$D111:$D130)-1)+1),1,(L88-INDEX(engine.cfg!$D111:$D130,MIN(MATCH(MAX(engine.cfg!$D111,L88),engine.cfg!$D111:$D130),ROWS(engine.cfg!$D111:$D130)-1)))/(INDEX(engine.cfg!$D111:$D130,MIN(MATCH(MAX(engine.cfg!$D111,L88),engine.cfg!$D111:$D130),ROWS(engine.cfg!$D111:$D130)-1)+1)-INDEX(engine.cfg!$D111:$D130,MIN(MATCH(MAX(engine.cfg!$D111,L88),engine.cfg!$D111:$D130),ROWS(engine.cfg!$D111:$D130)-1)))))))*IF(IF(engine.cfg!$D211,L4,L57)&lt;=INDEX(engine.cfg!$E110:$N110,MIN(MATCH(MAX(engine.cfg!$E110,IF(engine.cfg!$D211,L4,L57)),engine.cfg!$E110:$N110),COLUMNS(engine.cfg!$E110:$N110)-1)),0,IF(IF(engine.cfg!$D211,L4,L57)&gt;=INDEX(engine.cfg!$E110:$N110,MIN(MATCH(MAX(engine.cfg!$E110,IF(engine.cfg!$D211,L4,L57)),engine.cfg!$E110:$N110),COLUMNS(engine.cfg!$E110:$N110)-1)+1),1,(IF(engine.cfg!$D211,L4,L57)-INDEX(engine.cfg!$E110:$N110,MIN(MATCH(MAX(engine.cfg!$E110,IF(engine.cfg!$D211,L4,L57)),engine.cfg!$E110:$N110),COLUMNS(engine.cfg!$E110:$N110)-1)))/(INDEX(engine.cfg!$E110:$N110,MIN(MATCH(MAX(engine.cfg!$E110,IF(engine.cfg!$D211,L4,L57)),engine.cfg!$E110:$N110),COLUMNS(engine.cfg!$E110:$N110)-1)+1)-INDEX(engine.cfg!$E110:$N110,MIN(MATCH(MAX(engine.cfg!$E110,IF(engine.cfg!$D211,L4,L57)),engine.cfg!$E110:$N110),COLUMNS(engine.cfg!$E110:$N110)-1))))),"N/A")</f>
        <v>22.959942000000002</v>
      </c>
      <c r="M102" s="67" cm="1">
        <f t="array" ref="M102">IF(M15="OK",INDEX(engine.cfg!$E111:$N130,MIN(MATCH(MAX(engine.cfg!$D111,M88),engine.cfg!$D111:$D130),ROWS(engine.cfg!$D111:$D130)-1),MIN(MATCH(MAX(engine.cfg!$E110,IF(engine.cfg!$D211,M4,M57)),engine.cfg!$E110:$N110),COLUMNS(engine.cfg!$E110:$N110)-1))+(INDEX(engine.cfg!$E111:$N130,MIN(MATCH(MAX(engine.cfg!$D111,M88),engine.cfg!$D111:$D130),ROWS(engine.cfg!$D111:$D130)-1)+1,MIN(MATCH(MAX(engine.cfg!$E110,IF(engine.cfg!$D211,M4,M57)),engine.cfg!$E110:$N110),COLUMNS(engine.cfg!$E110:$N110)-1))-INDEX(engine.cfg!$E111:$N130,MIN(MATCH(MAX(engine.cfg!$D111,M88),engine.cfg!$D111:$D130),ROWS(engine.cfg!$D111:$D130)-1),MIN(MATCH(MAX(engine.cfg!$E110,IF(engine.cfg!$D211,M4,M57)),engine.cfg!$E110:$N110),COLUMNS(engine.cfg!$E110:$N110)-1)))*IF(M88&lt;=INDEX(engine.cfg!$D111:$D130,MIN(MATCH(MAX(engine.cfg!$D111,M88),engine.cfg!$D111:$D130),ROWS(engine.cfg!$D111:$D130)-1)),0,IF(M88&gt;=INDEX(engine.cfg!$D111:$D130,MIN(MATCH(MAX(engine.cfg!$D111,M88),engine.cfg!$D111:$D130),ROWS(engine.cfg!$D111:$D130)-1)+1),1,(M88-INDEX(engine.cfg!$D111:$D130,MIN(MATCH(MAX(engine.cfg!$D111,M88),engine.cfg!$D111:$D130),ROWS(engine.cfg!$D111:$D130)-1)))/(INDEX(engine.cfg!$D111:$D130,MIN(MATCH(MAX(engine.cfg!$D111,M88),engine.cfg!$D111:$D130),ROWS(engine.cfg!$D111:$D130)-1)+1)-INDEX(engine.cfg!$D111:$D130,MIN(MATCH(MAX(engine.cfg!$D111,M88),engine.cfg!$D111:$D130),ROWS(engine.cfg!$D111:$D130)-1)))))+(INDEX(engine.cfg!$E111:$N130,MIN(MATCH(MAX(engine.cfg!$D111,M88),engine.cfg!$D111:$D130),ROWS(engine.cfg!$D111:$D130)-1),MIN(MATCH(MAX(engine.cfg!$E110,IF(engine.cfg!$D211,M4,M57)),engine.cfg!$E110:$N110),COLUMNS(engine.cfg!$E110:$N110)-1)+1)+(INDEX(engine.cfg!$E111:$N130,MIN(MATCH(MAX(engine.cfg!$D111,M88),engine.cfg!$D111:$D130),ROWS(engine.cfg!$D111:$D130)-1)+1,MIN(MATCH(MAX(engine.cfg!$E110,IF(engine.cfg!$D211,M4,M57)),engine.cfg!$E110:$N110),COLUMNS(engine.cfg!$E110:$N110)-1)+1)-INDEX(engine.cfg!$E111:$N130,MIN(MATCH(MAX(engine.cfg!$D111,M88),engine.cfg!$D111:$D130),ROWS(engine.cfg!$D111:$D130)-1),MIN(MATCH(MAX(engine.cfg!$E110,IF(engine.cfg!$D211,M4,M57)),engine.cfg!$E110:$N110),COLUMNS(engine.cfg!$E110:$N110)-1)+1))*IF(M88&lt;=INDEX(engine.cfg!$D111:$D130,MIN(MATCH(MAX(engine.cfg!$D111,M88),engine.cfg!$D111:$D130),ROWS(engine.cfg!$D111:$D130)-1)),0,IF(M88&gt;=INDEX(engine.cfg!$D111:$D130,MIN(MATCH(MAX(engine.cfg!$D111,M88),engine.cfg!$D111:$D130),ROWS(engine.cfg!$D111:$D130)-1)+1),1,(M88-INDEX(engine.cfg!$D111:$D130,MIN(MATCH(MAX(engine.cfg!$D111,M88),engine.cfg!$D111:$D130),ROWS(engine.cfg!$D111:$D130)-1)))/(INDEX(engine.cfg!$D111:$D130,MIN(MATCH(MAX(engine.cfg!$D111,M88),engine.cfg!$D111:$D130),ROWS(engine.cfg!$D111:$D130)-1)+1)-INDEX(engine.cfg!$D111:$D130,MIN(MATCH(MAX(engine.cfg!$D111,M88),engine.cfg!$D111:$D130),ROWS(engine.cfg!$D111:$D130)-1)))))-(INDEX(engine.cfg!$E111:$N130,MIN(MATCH(MAX(engine.cfg!$D111,M88),engine.cfg!$D111:$D130),ROWS(engine.cfg!$D111:$D130)-1),MIN(MATCH(MAX(engine.cfg!$E110,IF(engine.cfg!$D211,M4,M57)),engine.cfg!$E110:$N110),COLUMNS(engine.cfg!$E110:$N110)-1))+(INDEX(engine.cfg!$E111:$N130,MIN(MATCH(MAX(engine.cfg!$D111,M88),engine.cfg!$D111:$D130),ROWS(engine.cfg!$D111:$D130)-1)+1,MIN(MATCH(MAX(engine.cfg!$E110,IF(engine.cfg!$D211,M4,M57)),engine.cfg!$E110:$N110),COLUMNS(engine.cfg!$E110:$N110)-1))-INDEX(engine.cfg!$E111:$N130,MIN(MATCH(MAX(engine.cfg!$D111,M88),engine.cfg!$D111:$D130),ROWS(engine.cfg!$D111:$D130)-1),MIN(MATCH(MAX(engine.cfg!$E110,IF(engine.cfg!$D211,M4,M57)),engine.cfg!$E110:$N110),COLUMNS(engine.cfg!$E110:$N110)-1)))*IF(M88&lt;=INDEX(engine.cfg!$D111:$D130,MIN(MATCH(MAX(engine.cfg!$D111,M88),engine.cfg!$D111:$D130),ROWS(engine.cfg!$D111:$D130)-1)),0,IF(M88&gt;=INDEX(engine.cfg!$D111:$D130,MIN(MATCH(MAX(engine.cfg!$D111,M88),engine.cfg!$D111:$D130),ROWS(engine.cfg!$D111:$D130)-1)+1),1,(M88-INDEX(engine.cfg!$D111:$D130,MIN(MATCH(MAX(engine.cfg!$D111,M88),engine.cfg!$D111:$D130),ROWS(engine.cfg!$D111:$D130)-1)))/(INDEX(engine.cfg!$D111:$D130,MIN(MATCH(MAX(engine.cfg!$D111,M88),engine.cfg!$D111:$D130),ROWS(engine.cfg!$D111:$D130)-1)+1)-INDEX(engine.cfg!$D111:$D130,MIN(MATCH(MAX(engine.cfg!$D111,M88),engine.cfg!$D111:$D130),ROWS(engine.cfg!$D111:$D130)-1)))))))*IF(IF(engine.cfg!$D211,M4,M57)&lt;=INDEX(engine.cfg!$E110:$N110,MIN(MATCH(MAX(engine.cfg!$E110,IF(engine.cfg!$D211,M4,M57)),engine.cfg!$E110:$N110),COLUMNS(engine.cfg!$E110:$N110)-1)),0,IF(IF(engine.cfg!$D211,M4,M57)&gt;=INDEX(engine.cfg!$E110:$N110,MIN(MATCH(MAX(engine.cfg!$E110,IF(engine.cfg!$D211,M4,M57)),engine.cfg!$E110:$N110),COLUMNS(engine.cfg!$E110:$N110)-1)+1),1,(IF(engine.cfg!$D211,M4,M57)-INDEX(engine.cfg!$E110:$N110,MIN(MATCH(MAX(engine.cfg!$E110,IF(engine.cfg!$D211,M4,M57)),engine.cfg!$E110:$N110),COLUMNS(engine.cfg!$E110:$N110)-1)))/(INDEX(engine.cfg!$E110:$N110,MIN(MATCH(MAX(engine.cfg!$E110,IF(engine.cfg!$D211,M4,M57)),engine.cfg!$E110:$N110),COLUMNS(engine.cfg!$E110:$N110)-1)+1)-INDEX(engine.cfg!$E110:$N110,MIN(MATCH(MAX(engine.cfg!$E110,IF(engine.cfg!$D211,M4,M57)),engine.cfg!$E110:$N110),COLUMNS(engine.cfg!$E110:$N110)-1))))),"N/A")</f>
        <v>22.969997500000002</v>
      </c>
      <c r="N102" s="67" cm="1">
        <f t="array" ref="N102">IF(N15="OK",INDEX(engine.cfg!$E111:$N130,MIN(MATCH(MAX(engine.cfg!$D111,N88),engine.cfg!$D111:$D130),ROWS(engine.cfg!$D111:$D130)-1),MIN(MATCH(MAX(engine.cfg!$E110,IF(engine.cfg!$D211,N4,N57)),engine.cfg!$E110:$N110),COLUMNS(engine.cfg!$E110:$N110)-1))+(INDEX(engine.cfg!$E111:$N130,MIN(MATCH(MAX(engine.cfg!$D111,N88),engine.cfg!$D111:$D130),ROWS(engine.cfg!$D111:$D130)-1)+1,MIN(MATCH(MAX(engine.cfg!$E110,IF(engine.cfg!$D211,N4,N57)),engine.cfg!$E110:$N110),COLUMNS(engine.cfg!$E110:$N110)-1))-INDEX(engine.cfg!$E111:$N130,MIN(MATCH(MAX(engine.cfg!$D111,N88),engine.cfg!$D111:$D130),ROWS(engine.cfg!$D111:$D130)-1),MIN(MATCH(MAX(engine.cfg!$E110,IF(engine.cfg!$D211,N4,N57)),engine.cfg!$E110:$N110),COLUMNS(engine.cfg!$E110:$N110)-1)))*IF(N88&lt;=INDEX(engine.cfg!$D111:$D130,MIN(MATCH(MAX(engine.cfg!$D111,N88),engine.cfg!$D111:$D130),ROWS(engine.cfg!$D111:$D130)-1)),0,IF(N88&gt;=INDEX(engine.cfg!$D111:$D130,MIN(MATCH(MAX(engine.cfg!$D111,N88),engine.cfg!$D111:$D130),ROWS(engine.cfg!$D111:$D130)-1)+1),1,(N88-INDEX(engine.cfg!$D111:$D130,MIN(MATCH(MAX(engine.cfg!$D111,N88),engine.cfg!$D111:$D130),ROWS(engine.cfg!$D111:$D130)-1)))/(INDEX(engine.cfg!$D111:$D130,MIN(MATCH(MAX(engine.cfg!$D111,N88),engine.cfg!$D111:$D130),ROWS(engine.cfg!$D111:$D130)-1)+1)-INDEX(engine.cfg!$D111:$D130,MIN(MATCH(MAX(engine.cfg!$D111,N88),engine.cfg!$D111:$D130),ROWS(engine.cfg!$D111:$D130)-1)))))+(INDEX(engine.cfg!$E111:$N130,MIN(MATCH(MAX(engine.cfg!$D111,N88),engine.cfg!$D111:$D130),ROWS(engine.cfg!$D111:$D130)-1),MIN(MATCH(MAX(engine.cfg!$E110,IF(engine.cfg!$D211,N4,N57)),engine.cfg!$E110:$N110),COLUMNS(engine.cfg!$E110:$N110)-1)+1)+(INDEX(engine.cfg!$E111:$N130,MIN(MATCH(MAX(engine.cfg!$D111,N88),engine.cfg!$D111:$D130),ROWS(engine.cfg!$D111:$D130)-1)+1,MIN(MATCH(MAX(engine.cfg!$E110,IF(engine.cfg!$D211,N4,N57)),engine.cfg!$E110:$N110),COLUMNS(engine.cfg!$E110:$N110)-1)+1)-INDEX(engine.cfg!$E111:$N130,MIN(MATCH(MAX(engine.cfg!$D111,N88),engine.cfg!$D111:$D130),ROWS(engine.cfg!$D111:$D130)-1),MIN(MATCH(MAX(engine.cfg!$E110,IF(engine.cfg!$D211,N4,N57)),engine.cfg!$E110:$N110),COLUMNS(engine.cfg!$E110:$N110)-1)+1))*IF(N88&lt;=INDEX(engine.cfg!$D111:$D130,MIN(MATCH(MAX(engine.cfg!$D111,N88),engine.cfg!$D111:$D130),ROWS(engine.cfg!$D111:$D130)-1)),0,IF(N88&gt;=INDEX(engine.cfg!$D111:$D130,MIN(MATCH(MAX(engine.cfg!$D111,N88),engine.cfg!$D111:$D130),ROWS(engine.cfg!$D111:$D130)-1)+1),1,(N88-INDEX(engine.cfg!$D111:$D130,MIN(MATCH(MAX(engine.cfg!$D111,N88),engine.cfg!$D111:$D130),ROWS(engine.cfg!$D111:$D130)-1)))/(INDEX(engine.cfg!$D111:$D130,MIN(MATCH(MAX(engine.cfg!$D111,N88),engine.cfg!$D111:$D130),ROWS(engine.cfg!$D111:$D130)-1)+1)-INDEX(engine.cfg!$D111:$D130,MIN(MATCH(MAX(engine.cfg!$D111,N88),engine.cfg!$D111:$D130),ROWS(engine.cfg!$D111:$D130)-1)))))-(INDEX(engine.cfg!$E111:$N130,MIN(MATCH(MAX(engine.cfg!$D111,N88),engine.cfg!$D111:$D130),ROWS(engine.cfg!$D111:$D130)-1),MIN(MATCH(MAX(engine.cfg!$E110,IF(engine.cfg!$D211,N4,N57)),engine.cfg!$E110:$N110),COLUMNS(engine.cfg!$E110:$N110)-1))+(INDEX(engine.cfg!$E111:$N130,MIN(MATCH(MAX(engine.cfg!$D111,N88),engine.cfg!$D111:$D130),ROWS(engine.cfg!$D111:$D130)-1)+1,MIN(MATCH(MAX(engine.cfg!$E110,IF(engine.cfg!$D211,N4,N57)),engine.cfg!$E110:$N110),COLUMNS(engine.cfg!$E110:$N110)-1))-INDEX(engine.cfg!$E111:$N130,MIN(MATCH(MAX(engine.cfg!$D111,N88),engine.cfg!$D111:$D130),ROWS(engine.cfg!$D111:$D130)-1),MIN(MATCH(MAX(engine.cfg!$E110,IF(engine.cfg!$D211,N4,N57)),engine.cfg!$E110:$N110),COLUMNS(engine.cfg!$E110:$N110)-1)))*IF(N88&lt;=INDEX(engine.cfg!$D111:$D130,MIN(MATCH(MAX(engine.cfg!$D111,N88),engine.cfg!$D111:$D130),ROWS(engine.cfg!$D111:$D130)-1)),0,IF(N88&gt;=INDEX(engine.cfg!$D111:$D130,MIN(MATCH(MAX(engine.cfg!$D111,N88),engine.cfg!$D111:$D130),ROWS(engine.cfg!$D111:$D130)-1)+1),1,(N88-INDEX(engine.cfg!$D111:$D130,MIN(MATCH(MAX(engine.cfg!$D111,N88),engine.cfg!$D111:$D130),ROWS(engine.cfg!$D111:$D130)-1)))/(INDEX(engine.cfg!$D111:$D130,MIN(MATCH(MAX(engine.cfg!$D111,N88),engine.cfg!$D111:$D130),ROWS(engine.cfg!$D111:$D130)-1)+1)-INDEX(engine.cfg!$D111:$D130,MIN(MATCH(MAX(engine.cfg!$D111,N88),engine.cfg!$D111:$D130),ROWS(engine.cfg!$D111:$D130)-1)))))))*IF(IF(engine.cfg!$D211,N4,N57)&lt;=INDEX(engine.cfg!$E110:$N110,MIN(MATCH(MAX(engine.cfg!$E110,IF(engine.cfg!$D211,N4,N57)),engine.cfg!$E110:$N110),COLUMNS(engine.cfg!$E110:$N110)-1)),0,IF(IF(engine.cfg!$D211,N4,N57)&gt;=INDEX(engine.cfg!$E110:$N110,MIN(MATCH(MAX(engine.cfg!$E110,IF(engine.cfg!$D211,N4,N57)),engine.cfg!$E110:$N110),COLUMNS(engine.cfg!$E110:$N110)-1)+1),1,(IF(engine.cfg!$D211,N4,N57)-INDEX(engine.cfg!$E110:$N110,MIN(MATCH(MAX(engine.cfg!$E110,IF(engine.cfg!$D211,N4,N57)),engine.cfg!$E110:$N110),COLUMNS(engine.cfg!$E110:$N110)-1)))/(INDEX(engine.cfg!$E110:$N110,MIN(MATCH(MAX(engine.cfg!$E110,IF(engine.cfg!$D211,N4,N57)),engine.cfg!$E110:$N110),COLUMNS(engine.cfg!$E110:$N110)-1)+1)-INDEX(engine.cfg!$E110:$N110,MIN(MATCH(MAX(engine.cfg!$E110,IF(engine.cfg!$D211,N4,N57)),engine.cfg!$E110:$N110),COLUMNS(engine.cfg!$E110:$N110)-1))))),"N/A")</f>
        <v>22.980053000000002</v>
      </c>
      <c r="O102" s="67" cm="1">
        <f t="array" ref="O102">IF(O15="OK",INDEX(engine.cfg!$E111:$N130,MIN(MATCH(MAX(engine.cfg!$D111,O88),engine.cfg!$D111:$D130),ROWS(engine.cfg!$D111:$D130)-1),MIN(MATCH(MAX(engine.cfg!$E110,IF(engine.cfg!$D211,O4,O57)),engine.cfg!$E110:$N110),COLUMNS(engine.cfg!$E110:$N110)-1))+(INDEX(engine.cfg!$E111:$N130,MIN(MATCH(MAX(engine.cfg!$D111,O88),engine.cfg!$D111:$D130),ROWS(engine.cfg!$D111:$D130)-1)+1,MIN(MATCH(MAX(engine.cfg!$E110,IF(engine.cfg!$D211,O4,O57)),engine.cfg!$E110:$N110),COLUMNS(engine.cfg!$E110:$N110)-1))-INDEX(engine.cfg!$E111:$N130,MIN(MATCH(MAX(engine.cfg!$D111,O88),engine.cfg!$D111:$D130),ROWS(engine.cfg!$D111:$D130)-1),MIN(MATCH(MAX(engine.cfg!$E110,IF(engine.cfg!$D211,O4,O57)),engine.cfg!$E110:$N110),COLUMNS(engine.cfg!$E110:$N110)-1)))*IF(O88&lt;=INDEX(engine.cfg!$D111:$D130,MIN(MATCH(MAX(engine.cfg!$D111,O88),engine.cfg!$D111:$D130),ROWS(engine.cfg!$D111:$D130)-1)),0,IF(O88&gt;=INDEX(engine.cfg!$D111:$D130,MIN(MATCH(MAX(engine.cfg!$D111,O88),engine.cfg!$D111:$D130),ROWS(engine.cfg!$D111:$D130)-1)+1),1,(O88-INDEX(engine.cfg!$D111:$D130,MIN(MATCH(MAX(engine.cfg!$D111,O88),engine.cfg!$D111:$D130),ROWS(engine.cfg!$D111:$D130)-1)))/(INDEX(engine.cfg!$D111:$D130,MIN(MATCH(MAX(engine.cfg!$D111,O88),engine.cfg!$D111:$D130),ROWS(engine.cfg!$D111:$D130)-1)+1)-INDEX(engine.cfg!$D111:$D130,MIN(MATCH(MAX(engine.cfg!$D111,O88),engine.cfg!$D111:$D130),ROWS(engine.cfg!$D111:$D130)-1)))))+(INDEX(engine.cfg!$E111:$N130,MIN(MATCH(MAX(engine.cfg!$D111,O88),engine.cfg!$D111:$D130),ROWS(engine.cfg!$D111:$D130)-1),MIN(MATCH(MAX(engine.cfg!$E110,IF(engine.cfg!$D211,O4,O57)),engine.cfg!$E110:$N110),COLUMNS(engine.cfg!$E110:$N110)-1)+1)+(INDEX(engine.cfg!$E111:$N130,MIN(MATCH(MAX(engine.cfg!$D111,O88),engine.cfg!$D111:$D130),ROWS(engine.cfg!$D111:$D130)-1)+1,MIN(MATCH(MAX(engine.cfg!$E110,IF(engine.cfg!$D211,O4,O57)),engine.cfg!$E110:$N110),COLUMNS(engine.cfg!$E110:$N110)-1)+1)-INDEX(engine.cfg!$E111:$N130,MIN(MATCH(MAX(engine.cfg!$D111,O88),engine.cfg!$D111:$D130),ROWS(engine.cfg!$D111:$D130)-1),MIN(MATCH(MAX(engine.cfg!$E110,IF(engine.cfg!$D211,O4,O57)),engine.cfg!$E110:$N110),COLUMNS(engine.cfg!$E110:$N110)-1)+1))*IF(O88&lt;=INDEX(engine.cfg!$D111:$D130,MIN(MATCH(MAX(engine.cfg!$D111,O88),engine.cfg!$D111:$D130),ROWS(engine.cfg!$D111:$D130)-1)),0,IF(O88&gt;=INDEX(engine.cfg!$D111:$D130,MIN(MATCH(MAX(engine.cfg!$D111,O88),engine.cfg!$D111:$D130),ROWS(engine.cfg!$D111:$D130)-1)+1),1,(O88-INDEX(engine.cfg!$D111:$D130,MIN(MATCH(MAX(engine.cfg!$D111,O88),engine.cfg!$D111:$D130),ROWS(engine.cfg!$D111:$D130)-1)))/(INDEX(engine.cfg!$D111:$D130,MIN(MATCH(MAX(engine.cfg!$D111,O88),engine.cfg!$D111:$D130),ROWS(engine.cfg!$D111:$D130)-1)+1)-INDEX(engine.cfg!$D111:$D130,MIN(MATCH(MAX(engine.cfg!$D111,O88),engine.cfg!$D111:$D130),ROWS(engine.cfg!$D111:$D130)-1)))))-(INDEX(engine.cfg!$E111:$N130,MIN(MATCH(MAX(engine.cfg!$D111,O88),engine.cfg!$D111:$D130),ROWS(engine.cfg!$D111:$D130)-1),MIN(MATCH(MAX(engine.cfg!$E110,IF(engine.cfg!$D211,O4,O57)),engine.cfg!$E110:$N110),COLUMNS(engine.cfg!$E110:$N110)-1))+(INDEX(engine.cfg!$E111:$N130,MIN(MATCH(MAX(engine.cfg!$D111,O88),engine.cfg!$D111:$D130),ROWS(engine.cfg!$D111:$D130)-1)+1,MIN(MATCH(MAX(engine.cfg!$E110,IF(engine.cfg!$D211,O4,O57)),engine.cfg!$E110:$N110),COLUMNS(engine.cfg!$E110:$N110)-1))-INDEX(engine.cfg!$E111:$N130,MIN(MATCH(MAX(engine.cfg!$D111,O88),engine.cfg!$D111:$D130),ROWS(engine.cfg!$D111:$D130)-1),MIN(MATCH(MAX(engine.cfg!$E110,IF(engine.cfg!$D211,O4,O57)),engine.cfg!$E110:$N110),COLUMNS(engine.cfg!$E110:$N110)-1)))*IF(O88&lt;=INDEX(engine.cfg!$D111:$D130,MIN(MATCH(MAX(engine.cfg!$D111,O88),engine.cfg!$D111:$D130),ROWS(engine.cfg!$D111:$D130)-1)),0,IF(O88&gt;=INDEX(engine.cfg!$D111:$D130,MIN(MATCH(MAX(engine.cfg!$D111,O88),engine.cfg!$D111:$D130),ROWS(engine.cfg!$D111:$D130)-1)+1),1,(O88-INDEX(engine.cfg!$D111:$D130,MIN(MATCH(MAX(engine.cfg!$D111,O88),engine.cfg!$D111:$D130),ROWS(engine.cfg!$D111:$D130)-1)))/(INDEX(engine.cfg!$D111:$D130,MIN(MATCH(MAX(engine.cfg!$D111,O88),engine.cfg!$D111:$D130),ROWS(engine.cfg!$D111:$D130)-1)+1)-INDEX(engine.cfg!$D111:$D130,MIN(MATCH(MAX(engine.cfg!$D111,O88),engine.cfg!$D111:$D130),ROWS(engine.cfg!$D111:$D130)-1)))))))*IF(IF(engine.cfg!$D211,O4,O57)&lt;=INDEX(engine.cfg!$E110:$N110,MIN(MATCH(MAX(engine.cfg!$E110,IF(engine.cfg!$D211,O4,O57)),engine.cfg!$E110:$N110),COLUMNS(engine.cfg!$E110:$N110)-1)),0,IF(IF(engine.cfg!$D211,O4,O57)&gt;=INDEX(engine.cfg!$E110:$N110,MIN(MATCH(MAX(engine.cfg!$E110,IF(engine.cfg!$D211,O4,O57)),engine.cfg!$E110:$N110),COLUMNS(engine.cfg!$E110:$N110)-1)+1),1,(IF(engine.cfg!$D211,O4,O57)-INDEX(engine.cfg!$E110:$N110,MIN(MATCH(MAX(engine.cfg!$E110,IF(engine.cfg!$D211,O4,O57)),engine.cfg!$E110:$N110),COLUMNS(engine.cfg!$E110:$N110)-1)))/(INDEX(engine.cfg!$E110:$N110,MIN(MATCH(MAX(engine.cfg!$E110,IF(engine.cfg!$D211,O4,O57)),engine.cfg!$E110:$N110),COLUMNS(engine.cfg!$E110:$N110)-1)+1)-INDEX(engine.cfg!$E110:$N110,MIN(MATCH(MAX(engine.cfg!$E110,IF(engine.cfg!$D211,O4,O57)),engine.cfg!$E110:$N110),COLUMNS(engine.cfg!$E110:$N110)-1))))),"N/A")</f>
        <v>22.990433499999998</v>
      </c>
      <c r="P102" s="67" cm="1">
        <f t="array" ref="P102">IF(P15="OK",INDEX(engine.cfg!$E111:$N130,MIN(MATCH(MAX(engine.cfg!$D111,P88),engine.cfg!$D111:$D130),ROWS(engine.cfg!$D111:$D130)-1),MIN(MATCH(MAX(engine.cfg!$E110,IF(engine.cfg!$D211,P4,P57)),engine.cfg!$E110:$N110),COLUMNS(engine.cfg!$E110:$N110)-1))+(INDEX(engine.cfg!$E111:$N130,MIN(MATCH(MAX(engine.cfg!$D111,P88),engine.cfg!$D111:$D130),ROWS(engine.cfg!$D111:$D130)-1)+1,MIN(MATCH(MAX(engine.cfg!$E110,IF(engine.cfg!$D211,P4,P57)),engine.cfg!$E110:$N110),COLUMNS(engine.cfg!$E110:$N110)-1))-INDEX(engine.cfg!$E111:$N130,MIN(MATCH(MAX(engine.cfg!$D111,P88),engine.cfg!$D111:$D130),ROWS(engine.cfg!$D111:$D130)-1),MIN(MATCH(MAX(engine.cfg!$E110,IF(engine.cfg!$D211,P4,P57)),engine.cfg!$E110:$N110),COLUMNS(engine.cfg!$E110:$N110)-1)))*IF(P88&lt;=INDEX(engine.cfg!$D111:$D130,MIN(MATCH(MAX(engine.cfg!$D111,P88),engine.cfg!$D111:$D130),ROWS(engine.cfg!$D111:$D130)-1)),0,IF(P88&gt;=INDEX(engine.cfg!$D111:$D130,MIN(MATCH(MAX(engine.cfg!$D111,P88),engine.cfg!$D111:$D130),ROWS(engine.cfg!$D111:$D130)-1)+1),1,(P88-INDEX(engine.cfg!$D111:$D130,MIN(MATCH(MAX(engine.cfg!$D111,P88),engine.cfg!$D111:$D130),ROWS(engine.cfg!$D111:$D130)-1)))/(INDEX(engine.cfg!$D111:$D130,MIN(MATCH(MAX(engine.cfg!$D111,P88),engine.cfg!$D111:$D130),ROWS(engine.cfg!$D111:$D130)-1)+1)-INDEX(engine.cfg!$D111:$D130,MIN(MATCH(MAX(engine.cfg!$D111,P88),engine.cfg!$D111:$D130),ROWS(engine.cfg!$D111:$D130)-1)))))+(INDEX(engine.cfg!$E111:$N130,MIN(MATCH(MAX(engine.cfg!$D111,P88),engine.cfg!$D111:$D130),ROWS(engine.cfg!$D111:$D130)-1),MIN(MATCH(MAX(engine.cfg!$E110,IF(engine.cfg!$D211,P4,P57)),engine.cfg!$E110:$N110),COLUMNS(engine.cfg!$E110:$N110)-1)+1)+(INDEX(engine.cfg!$E111:$N130,MIN(MATCH(MAX(engine.cfg!$D111,P88),engine.cfg!$D111:$D130),ROWS(engine.cfg!$D111:$D130)-1)+1,MIN(MATCH(MAX(engine.cfg!$E110,IF(engine.cfg!$D211,P4,P57)),engine.cfg!$E110:$N110),COLUMNS(engine.cfg!$E110:$N110)-1)+1)-INDEX(engine.cfg!$E111:$N130,MIN(MATCH(MAX(engine.cfg!$D111,P88),engine.cfg!$D111:$D130),ROWS(engine.cfg!$D111:$D130)-1),MIN(MATCH(MAX(engine.cfg!$E110,IF(engine.cfg!$D211,P4,P57)),engine.cfg!$E110:$N110),COLUMNS(engine.cfg!$E110:$N110)-1)+1))*IF(P88&lt;=INDEX(engine.cfg!$D111:$D130,MIN(MATCH(MAX(engine.cfg!$D111,P88),engine.cfg!$D111:$D130),ROWS(engine.cfg!$D111:$D130)-1)),0,IF(P88&gt;=INDEX(engine.cfg!$D111:$D130,MIN(MATCH(MAX(engine.cfg!$D111,P88),engine.cfg!$D111:$D130),ROWS(engine.cfg!$D111:$D130)-1)+1),1,(P88-INDEX(engine.cfg!$D111:$D130,MIN(MATCH(MAX(engine.cfg!$D111,P88),engine.cfg!$D111:$D130),ROWS(engine.cfg!$D111:$D130)-1)))/(INDEX(engine.cfg!$D111:$D130,MIN(MATCH(MAX(engine.cfg!$D111,P88),engine.cfg!$D111:$D130),ROWS(engine.cfg!$D111:$D130)-1)+1)-INDEX(engine.cfg!$D111:$D130,MIN(MATCH(MAX(engine.cfg!$D111,P88),engine.cfg!$D111:$D130),ROWS(engine.cfg!$D111:$D130)-1)))))-(INDEX(engine.cfg!$E111:$N130,MIN(MATCH(MAX(engine.cfg!$D111,P88),engine.cfg!$D111:$D130),ROWS(engine.cfg!$D111:$D130)-1),MIN(MATCH(MAX(engine.cfg!$E110,IF(engine.cfg!$D211,P4,P57)),engine.cfg!$E110:$N110),COLUMNS(engine.cfg!$E110:$N110)-1))+(INDEX(engine.cfg!$E111:$N130,MIN(MATCH(MAX(engine.cfg!$D111,P88),engine.cfg!$D111:$D130),ROWS(engine.cfg!$D111:$D130)-1)+1,MIN(MATCH(MAX(engine.cfg!$E110,IF(engine.cfg!$D211,P4,P57)),engine.cfg!$E110:$N110),COLUMNS(engine.cfg!$E110:$N110)-1))-INDEX(engine.cfg!$E111:$N130,MIN(MATCH(MAX(engine.cfg!$D111,P88),engine.cfg!$D111:$D130),ROWS(engine.cfg!$D111:$D130)-1),MIN(MATCH(MAX(engine.cfg!$E110,IF(engine.cfg!$D211,P4,P57)),engine.cfg!$E110:$N110),COLUMNS(engine.cfg!$E110:$N110)-1)))*IF(P88&lt;=INDEX(engine.cfg!$D111:$D130,MIN(MATCH(MAX(engine.cfg!$D111,P88),engine.cfg!$D111:$D130),ROWS(engine.cfg!$D111:$D130)-1)),0,IF(P88&gt;=INDEX(engine.cfg!$D111:$D130,MIN(MATCH(MAX(engine.cfg!$D111,P88),engine.cfg!$D111:$D130),ROWS(engine.cfg!$D111:$D130)-1)+1),1,(P88-INDEX(engine.cfg!$D111:$D130,MIN(MATCH(MAX(engine.cfg!$D111,P88),engine.cfg!$D111:$D130),ROWS(engine.cfg!$D111:$D130)-1)))/(INDEX(engine.cfg!$D111:$D130,MIN(MATCH(MAX(engine.cfg!$D111,P88),engine.cfg!$D111:$D130),ROWS(engine.cfg!$D111:$D130)-1)+1)-INDEX(engine.cfg!$D111:$D130,MIN(MATCH(MAX(engine.cfg!$D111,P88),engine.cfg!$D111:$D130),ROWS(engine.cfg!$D111:$D130)-1)))))))*IF(IF(engine.cfg!$D211,P4,P57)&lt;=INDEX(engine.cfg!$E110:$N110,MIN(MATCH(MAX(engine.cfg!$E110,IF(engine.cfg!$D211,P4,P57)),engine.cfg!$E110:$N110),COLUMNS(engine.cfg!$E110:$N110)-1)),0,IF(IF(engine.cfg!$D211,P4,P57)&gt;=INDEX(engine.cfg!$E110:$N110,MIN(MATCH(MAX(engine.cfg!$E110,IF(engine.cfg!$D211,P4,P57)),engine.cfg!$E110:$N110),COLUMNS(engine.cfg!$E110:$N110)-1)+1),1,(IF(engine.cfg!$D211,P4,P57)-INDEX(engine.cfg!$E110:$N110,MIN(MATCH(MAX(engine.cfg!$E110,IF(engine.cfg!$D211,P4,P57)),engine.cfg!$E110:$N110),COLUMNS(engine.cfg!$E110:$N110)-1)))/(INDEX(engine.cfg!$E110:$N110,MIN(MATCH(MAX(engine.cfg!$E110,IF(engine.cfg!$D211,P4,P57)),engine.cfg!$E110:$N110),COLUMNS(engine.cfg!$E110:$N110)-1)+1)-INDEX(engine.cfg!$E110:$N110,MIN(MATCH(MAX(engine.cfg!$E110,IF(engine.cfg!$D211,P4,P57)),engine.cfg!$E110:$N110),COLUMNS(engine.cfg!$E110:$N110)-1))))),"N/A")</f>
        <v>23.000813999999998</v>
      </c>
      <c r="Q102" s="67" cm="1">
        <f t="array" ref="Q102">IF(Q15="OK",INDEX(engine.cfg!$E111:$N130,MIN(MATCH(MAX(engine.cfg!$D111,Q88),engine.cfg!$D111:$D130),ROWS(engine.cfg!$D111:$D130)-1),MIN(MATCH(MAX(engine.cfg!$E110,IF(engine.cfg!$D211,Q4,Q57)),engine.cfg!$E110:$N110),COLUMNS(engine.cfg!$E110:$N110)-1))+(INDEX(engine.cfg!$E111:$N130,MIN(MATCH(MAX(engine.cfg!$D111,Q88),engine.cfg!$D111:$D130),ROWS(engine.cfg!$D111:$D130)-1)+1,MIN(MATCH(MAX(engine.cfg!$E110,IF(engine.cfg!$D211,Q4,Q57)),engine.cfg!$E110:$N110),COLUMNS(engine.cfg!$E110:$N110)-1))-INDEX(engine.cfg!$E111:$N130,MIN(MATCH(MAX(engine.cfg!$D111,Q88),engine.cfg!$D111:$D130),ROWS(engine.cfg!$D111:$D130)-1),MIN(MATCH(MAX(engine.cfg!$E110,IF(engine.cfg!$D211,Q4,Q57)),engine.cfg!$E110:$N110),COLUMNS(engine.cfg!$E110:$N110)-1)))*IF(Q88&lt;=INDEX(engine.cfg!$D111:$D130,MIN(MATCH(MAX(engine.cfg!$D111,Q88),engine.cfg!$D111:$D130),ROWS(engine.cfg!$D111:$D130)-1)),0,IF(Q88&gt;=INDEX(engine.cfg!$D111:$D130,MIN(MATCH(MAX(engine.cfg!$D111,Q88),engine.cfg!$D111:$D130),ROWS(engine.cfg!$D111:$D130)-1)+1),1,(Q88-INDEX(engine.cfg!$D111:$D130,MIN(MATCH(MAX(engine.cfg!$D111,Q88),engine.cfg!$D111:$D130),ROWS(engine.cfg!$D111:$D130)-1)))/(INDEX(engine.cfg!$D111:$D130,MIN(MATCH(MAX(engine.cfg!$D111,Q88),engine.cfg!$D111:$D130),ROWS(engine.cfg!$D111:$D130)-1)+1)-INDEX(engine.cfg!$D111:$D130,MIN(MATCH(MAX(engine.cfg!$D111,Q88),engine.cfg!$D111:$D130),ROWS(engine.cfg!$D111:$D130)-1)))))+(INDEX(engine.cfg!$E111:$N130,MIN(MATCH(MAX(engine.cfg!$D111,Q88),engine.cfg!$D111:$D130),ROWS(engine.cfg!$D111:$D130)-1),MIN(MATCH(MAX(engine.cfg!$E110,IF(engine.cfg!$D211,Q4,Q57)),engine.cfg!$E110:$N110),COLUMNS(engine.cfg!$E110:$N110)-1)+1)+(INDEX(engine.cfg!$E111:$N130,MIN(MATCH(MAX(engine.cfg!$D111,Q88),engine.cfg!$D111:$D130),ROWS(engine.cfg!$D111:$D130)-1)+1,MIN(MATCH(MAX(engine.cfg!$E110,IF(engine.cfg!$D211,Q4,Q57)),engine.cfg!$E110:$N110),COLUMNS(engine.cfg!$E110:$N110)-1)+1)-INDEX(engine.cfg!$E111:$N130,MIN(MATCH(MAX(engine.cfg!$D111,Q88),engine.cfg!$D111:$D130),ROWS(engine.cfg!$D111:$D130)-1),MIN(MATCH(MAX(engine.cfg!$E110,IF(engine.cfg!$D211,Q4,Q57)),engine.cfg!$E110:$N110),COLUMNS(engine.cfg!$E110:$N110)-1)+1))*IF(Q88&lt;=INDEX(engine.cfg!$D111:$D130,MIN(MATCH(MAX(engine.cfg!$D111,Q88),engine.cfg!$D111:$D130),ROWS(engine.cfg!$D111:$D130)-1)),0,IF(Q88&gt;=INDEX(engine.cfg!$D111:$D130,MIN(MATCH(MAX(engine.cfg!$D111,Q88),engine.cfg!$D111:$D130),ROWS(engine.cfg!$D111:$D130)-1)+1),1,(Q88-INDEX(engine.cfg!$D111:$D130,MIN(MATCH(MAX(engine.cfg!$D111,Q88),engine.cfg!$D111:$D130),ROWS(engine.cfg!$D111:$D130)-1)))/(INDEX(engine.cfg!$D111:$D130,MIN(MATCH(MAX(engine.cfg!$D111,Q88),engine.cfg!$D111:$D130),ROWS(engine.cfg!$D111:$D130)-1)+1)-INDEX(engine.cfg!$D111:$D130,MIN(MATCH(MAX(engine.cfg!$D111,Q88),engine.cfg!$D111:$D130),ROWS(engine.cfg!$D111:$D130)-1)))))-(INDEX(engine.cfg!$E111:$N130,MIN(MATCH(MAX(engine.cfg!$D111,Q88),engine.cfg!$D111:$D130),ROWS(engine.cfg!$D111:$D130)-1),MIN(MATCH(MAX(engine.cfg!$E110,IF(engine.cfg!$D211,Q4,Q57)),engine.cfg!$E110:$N110),COLUMNS(engine.cfg!$E110:$N110)-1))+(INDEX(engine.cfg!$E111:$N130,MIN(MATCH(MAX(engine.cfg!$D111,Q88),engine.cfg!$D111:$D130),ROWS(engine.cfg!$D111:$D130)-1)+1,MIN(MATCH(MAX(engine.cfg!$E110,IF(engine.cfg!$D211,Q4,Q57)),engine.cfg!$E110:$N110),COLUMNS(engine.cfg!$E110:$N110)-1))-INDEX(engine.cfg!$E111:$N130,MIN(MATCH(MAX(engine.cfg!$D111,Q88),engine.cfg!$D111:$D130),ROWS(engine.cfg!$D111:$D130)-1),MIN(MATCH(MAX(engine.cfg!$E110,IF(engine.cfg!$D211,Q4,Q57)),engine.cfg!$E110:$N110),COLUMNS(engine.cfg!$E110:$N110)-1)))*IF(Q88&lt;=INDEX(engine.cfg!$D111:$D130,MIN(MATCH(MAX(engine.cfg!$D111,Q88),engine.cfg!$D111:$D130),ROWS(engine.cfg!$D111:$D130)-1)),0,IF(Q88&gt;=INDEX(engine.cfg!$D111:$D130,MIN(MATCH(MAX(engine.cfg!$D111,Q88),engine.cfg!$D111:$D130),ROWS(engine.cfg!$D111:$D130)-1)+1),1,(Q88-INDEX(engine.cfg!$D111:$D130,MIN(MATCH(MAX(engine.cfg!$D111,Q88),engine.cfg!$D111:$D130),ROWS(engine.cfg!$D111:$D130)-1)))/(INDEX(engine.cfg!$D111:$D130,MIN(MATCH(MAX(engine.cfg!$D111,Q88),engine.cfg!$D111:$D130),ROWS(engine.cfg!$D111:$D130)-1)+1)-INDEX(engine.cfg!$D111:$D130,MIN(MATCH(MAX(engine.cfg!$D111,Q88),engine.cfg!$D111:$D130),ROWS(engine.cfg!$D111:$D130)-1)))))))*IF(IF(engine.cfg!$D211,Q4,Q57)&lt;=INDEX(engine.cfg!$E110:$N110,MIN(MATCH(MAX(engine.cfg!$E110,IF(engine.cfg!$D211,Q4,Q57)),engine.cfg!$E110:$N110),COLUMNS(engine.cfg!$E110:$N110)-1)),0,IF(IF(engine.cfg!$D211,Q4,Q57)&gt;=INDEX(engine.cfg!$E110:$N110,MIN(MATCH(MAX(engine.cfg!$E110,IF(engine.cfg!$D211,Q4,Q57)),engine.cfg!$E110:$N110),COLUMNS(engine.cfg!$E110:$N110)-1)+1),1,(IF(engine.cfg!$D211,Q4,Q57)-INDEX(engine.cfg!$E110:$N110,MIN(MATCH(MAX(engine.cfg!$E110,IF(engine.cfg!$D211,Q4,Q57)),engine.cfg!$E110:$N110),COLUMNS(engine.cfg!$E110:$N110)-1)))/(INDEX(engine.cfg!$E110:$N110,MIN(MATCH(MAX(engine.cfg!$E110,IF(engine.cfg!$D211,Q4,Q57)),engine.cfg!$E110:$N110),COLUMNS(engine.cfg!$E110:$N110)-1)+1)-INDEX(engine.cfg!$E110:$N110,MIN(MATCH(MAX(engine.cfg!$E110,IF(engine.cfg!$D211,Q4,Q57)),engine.cfg!$E110:$N110),COLUMNS(engine.cfg!$E110:$N110)-1))))),"N/A")</f>
        <v>23.010870499999999</v>
      </c>
      <c r="R102" s="67" cm="1">
        <f t="array" ref="R102">IF(R15="OK",INDEX(engine.cfg!$E111:$N130,MIN(MATCH(MAX(engine.cfg!$D111,R88),engine.cfg!$D111:$D130),ROWS(engine.cfg!$D111:$D130)-1),MIN(MATCH(MAX(engine.cfg!$E110,IF(engine.cfg!$D211,R4,R57)),engine.cfg!$E110:$N110),COLUMNS(engine.cfg!$E110:$N110)-1))+(INDEX(engine.cfg!$E111:$N130,MIN(MATCH(MAX(engine.cfg!$D111,R88),engine.cfg!$D111:$D130),ROWS(engine.cfg!$D111:$D130)-1)+1,MIN(MATCH(MAX(engine.cfg!$E110,IF(engine.cfg!$D211,R4,R57)),engine.cfg!$E110:$N110),COLUMNS(engine.cfg!$E110:$N110)-1))-INDEX(engine.cfg!$E111:$N130,MIN(MATCH(MAX(engine.cfg!$D111,R88),engine.cfg!$D111:$D130),ROWS(engine.cfg!$D111:$D130)-1),MIN(MATCH(MAX(engine.cfg!$E110,IF(engine.cfg!$D211,R4,R57)),engine.cfg!$E110:$N110),COLUMNS(engine.cfg!$E110:$N110)-1)))*IF(R88&lt;=INDEX(engine.cfg!$D111:$D130,MIN(MATCH(MAX(engine.cfg!$D111,R88),engine.cfg!$D111:$D130),ROWS(engine.cfg!$D111:$D130)-1)),0,IF(R88&gt;=INDEX(engine.cfg!$D111:$D130,MIN(MATCH(MAX(engine.cfg!$D111,R88),engine.cfg!$D111:$D130),ROWS(engine.cfg!$D111:$D130)-1)+1),1,(R88-INDEX(engine.cfg!$D111:$D130,MIN(MATCH(MAX(engine.cfg!$D111,R88),engine.cfg!$D111:$D130),ROWS(engine.cfg!$D111:$D130)-1)))/(INDEX(engine.cfg!$D111:$D130,MIN(MATCH(MAX(engine.cfg!$D111,R88),engine.cfg!$D111:$D130),ROWS(engine.cfg!$D111:$D130)-1)+1)-INDEX(engine.cfg!$D111:$D130,MIN(MATCH(MAX(engine.cfg!$D111,R88),engine.cfg!$D111:$D130),ROWS(engine.cfg!$D111:$D130)-1)))))+(INDEX(engine.cfg!$E111:$N130,MIN(MATCH(MAX(engine.cfg!$D111,R88),engine.cfg!$D111:$D130),ROWS(engine.cfg!$D111:$D130)-1),MIN(MATCH(MAX(engine.cfg!$E110,IF(engine.cfg!$D211,R4,R57)),engine.cfg!$E110:$N110),COLUMNS(engine.cfg!$E110:$N110)-1)+1)+(INDEX(engine.cfg!$E111:$N130,MIN(MATCH(MAX(engine.cfg!$D111,R88),engine.cfg!$D111:$D130),ROWS(engine.cfg!$D111:$D130)-1)+1,MIN(MATCH(MAX(engine.cfg!$E110,IF(engine.cfg!$D211,R4,R57)),engine.cfg!$E110:$N110),COLUMNS(engine.cfg!$E110:$N110)-1)+1)-INDEX(engine.cfg!$E111:$N130,MIN(MATCH(MAX(engine.cfg!$D111,R88),engine.cfg!$D111:$D130),ROWS(engine.cfg!$D111:$D130)-1),MIN(MATCH(MAX(engine.cfg!$E110,IF(engine.cfg!$D211,R4,R57)),engine.cfg!$E110:$N110),COLUMNS(engine.cfg!$E110:$N110)-1)+1))*IF(R88&lt;=INDEX(engine.cfg!$D111:$D130,MIN(MATCH(MAX(engine.cfg!$D111,R88),engine.cfg!$D111:$D130),ROWS(engine.cfg!$D111:$D130)-1)),0,IF(R88&gt;=INDEX(engine.cfg!$D111:$D130,MIN(MATCH(MAX(engine.cfg!$D111,R88),engine.cfg!$D111:$D130),ROWS(engine.cfg!$D111:$D130)-1)+1),1,(R88-INDEX(engine.cfg!$D111:$D130,MIN(MATCH(MAX(engine.cfg!$D111,R88),engine.cfg!$D111:$D130),ROWS(engine.cfg!$D111:$D130)-1)))/(INDEX(engine.cfg!$D111:$D130,MIN(MATCH(MAX(engine.cfg!$D111,R88),engine.cfg!$D111:$D130),ROWS(engine.cfg!$D111:$D130)-1)+1)-INDEX(engine.cfg!$D111:$D130,MIN(MATCH(MAX(engine.cfg!$D111,R88),engine.cfg!$D111:$D130),ROWS(engine.cfg!$D111:$D130)-1)))))-(INDEX(engine.cfg!$E111:$N130,MIN(MATCH(MAX(engine.cfg!$D111,R88),engine.cfg!$D111:$D130),ROWS(engine.cfg!$D111:$D130)-1),MIN(MATCH(MAX(engine.cfg!$E110,IF(engine.cfg!$D211,R4,R57)),engine.cfg!$E110:$N110),COLUMNS(engine.cfg!$E110:$N110)-1))+(INDEX(engine.cfg!$E111:$N130,MIN(MATCH(MAX(engine.cfg!$D111,R88),engine.cfg!$D111:$D130),ROWS(engine.cfg!$D111:$D130)-1)+1,MIN(MATCH(MAX(engine.cfg!$E110,IF(engine.cfg!$D211,R4,R57)),engine.cfg!$E110:$N110),COLUMNS(engine.cfg!$E110:$N110)-1))-INDEX(engine.cfg!$E111:$N130,MIN(MATCH(MAX(engine.cfg!$D111,R88),engine.cfg!$D111:$D130),ROWS(engine.cfg!$D111:$D130)-1),MIN(MATCH(MAX(engine.cfg!$E110,IF(engine.cfg!$D211,R4,R57)),engine.cfg!$E110:$N110),COLUMNS(engine.cfg!$E110:$N110)-1)))*IF(R88&lt;=INDEX(engine.cfg!$D111:$D130,MIN(MATCH(MAX(engine.cfg!$D111,R88),engine.cfg!$D111:$D130),ROWS(engine.cfg!$D111:$D130)-1)),0,IF(R88&gt;=INDEX(engine.cfg!$D111:$D130,MIN(MATCH(MAX(engine.cfg!$D111,R88),engine.cfg!$D111:$D130),ROWS(engine.cfg!$D111:$D130)-1)+1),1,(R88-INDEX(engine.cfg!$D111:$D130,MIN(MATCH(MAX(engine.cfg!$D111,R88),engine.cfg!$D111:$D130),ROWS(engine.cfg!$D111:$D130)-1)))/(INDEX(engine.cfg!$D111:$D130,MIN(MATCH(MAX(engine.cfg!$D111,R88),engine.cfg!$D111:$D130),ROWS(engine.cfg!$D111:$D130)-1)+1)-INDEX(engine.cfg!$D111:$D130,MIN(MATCH(MAX(engine.cfg!$D111,R88),engine.cfg!$D111:$D130),ROWS(engine.cfg!$D111:$D130)-1)))))))*IF(IF(engine.cfg!$D211,R4,R57)&lt;=INDEX(engine.cfg!$E110:$N110,MIN(MATCH(MAX(engine.cfg!$E110,IF(engine.cfg!$D211,R4,R57)),engine.cfg!$E110:$N110),COLUMNS(engine.cfg!$E110:$N110)-1)),0,IF(IF(engine.cfg!$D211,R4,R57)&gt;=INDEX(engine.cfg!$E110:$N110,MIN(MATCH(MAX(engine.cfg!$E110,IF(engine.cfg!$D211,R4,R57)),engine.cfg!$E110:$N110),COLUMNS(engine.cfg!$E110:$N110)-1)+1),1,(IF(engine.cfg!$D211,R4,R57)-INDEX(engine.cfg!$E110:$N110,MIN(MATCH(MAX(engine.cfg!$E110,IF(engine.cfg!$D211,R4,R57)),engine.cfg!$E110:$N110),COLUMNS(engine.cfg!$E110:$N110)-1)))/(INDEX(engine.cfg!$E110:$N110,MIN(MATCH(MAX(engine.cfg!$E110,IF(engine.cfg!$D211,R4,R57)),engine.cfg!$E110:$N110),COLUMNS(engine.cfg!$E110:$N110)-1)+1)-INDEX(engine.cfg!$E110:$N110,MIN(MATCH(MAX(engine.cfg!$E110,IF(engine.cfg!$D211,R4,R57)),engine.cfg!$E110:$N110),COLUMNS(engine.cfg!$E110:$N110)-1))))),"N/A")</f>
        <v>23.020927</v>
      </c>
      <c r="S102" s="67" cm="1">
        <f t="array" ref="S102">IF(S15="OK",INDEX(engine.cfg!$E111:$N130,MIN(MATCH(MAX(engine.cfg!$D111,S88),engine.cfg!$D111:$D130),ROWS(engine.cfg!$D111:$D130)-1),MIN(MATCH(MAX(engine.cfg!$E110,IF(engine.cfg!$D211,S4,S57)),engine.cfg!$E110:$N110),COLUMNS(engine.cfg!$E110:$N110)-1))+(INDEX(engine.cfg!$E111:$N130,MIN(MATCH(MAX(engine.cfg!$D111,S88),engine.cfg!$D111:$D130),ROWS(engine.cfg!$D111:$D130)-1)+1,MIN(MATCH(MAX(engine.cfg!$E110,IF(engine.cfg!$D211,S4,S57)),engine.cfg!$E110:$N110),COLUMNS(engine.cfg!$E110:$N110)-1))-INDEX(engine.cfg!$E111:$N130,MIN(MATCH(MAX(engine.cfg!$D111,S88),engine.cfg!$D111:$D130),ROWS(engine.cfg!$D111:$D130)-1),MIN(MATCH(MAX(engine.cfg!$E110,IF(engine.cfg!$D211,S4,S57)),engine.cfg!$E110:$N110),COLUMNS(engine.cfg!$E110:$N110)-1)))*IF(S88&lt;=INDEX(engine.cfg!$D111:$D130,MIN(MATCH(MAX(engine.cfg!$D111,S88),engine.cfg!$D111:$D130),ROWS(engine.cfg!$D111:$D130)-1)),0,IF(S88&gt;=INDEX(engine.cfg!$D111:$D130,MIN(MATCH(MAX(engine.cfg!$D111,S88),engine.cfg!$D111:$D130),ROWS(engine.cfg!$D111:$D130)-1)+1),1,(S88-INDEX(engine.cfg!$D111:$D130,MIN(MATCH(MAX(engine.cfg!$D111,S88),engine.cfg!$D111:$D130),ROWS(engine.cfg!$D111:$D130)-1)))/(INDEX(engine.cfg!$D111:$D130,MIN(MATCH(MAX(engine.cfg!$D111,S88),engine.cfg!$D111:$D130),ROWS(engine.cfg!$D111:$D130)-1)+1)-INDEX(engine.cfg!$D111:$D130,MIN(MATCH(MAX(engine.cfg!$D111,S88),engine.cfg!$D111:$D130),ROWS(engine.cfg!$D111:$D130)-1)))))+(INDEX(engine.cfg!$E111:$N130,MIN(MATCH(MAX(engine.cfg!$D111,S88),engine.cfg!$D111:$D130),ROWS(engine.cfg!$D111:$D130)-1),MIN(MATCH(MAX(engine.cfg!$E110,IF(engine.cfg!$D211,S4,S57)),engine.cfg!$E110:$N110),COLUMNS(engine.cfg!$E110:$N110)-1)+1)+(INDEX(engine.cfg!$E111:$N130,MIN(MATCH(MAX(engine.cfg!$D111,S88),engine.cfg!$D111:$D130),ROWS(engine.cfg!$D111:$D130)-1)+1,MIN(MATCH(MAX(engine.cfg!$E110,IF(engine.cfg!$D211,S4,S57)),engine.cfg!$E110:$N110),COLUMNS(engine.cfg!$E110:$N110)-1)+1)-INDEX(engine.cfg!$E111:$N130,MIN(MATCH(MAX(engine.cfg!$D111,S88),engine.cfg!$D111:$D130),ROWS(engine.cfg!$D111:$D130)-1),MIN(MATCH(MAX(engine.cfg!$E110,IF(engine.cfg!$D211,S4,S57)),engine.cfg!$E110:$N110),COLUMNS(engine.cfg!$E110:$N110)-1)+1))*IF(S88&lt;=INDEX(engine.cfg!$D111:$D130,MIN(MATCH(MAX(engine.cfg!$D111,S88),engine.cfg!$D111:$D130),ROWS(engine.cfg!$D111:$D130)-1)),0,IF(S88&gt;=INDEX(engine.cfg!$D111:$D130,MIN(MATCH(MAX(engine.cfg!$D111,S88),engine.cfg!$D111:$D130),ROWS(engine.cfg!$D111:$D130)-1)+1),1,(S88-INDEX(engine.cfg!$D111:$D130,MIN(MATCH(MAX(engine.cfg!$D111,S88),engine.cfg!$D111:$D130),ROWS(engine.cfg!$D111:$D130)-1)))/(INDEX(engine.cfg!$D111:$D130,MIN(MATCH(MAX(engine.cfg!$D111,S88),engine.cfg!$D111:$D130),ROWS(engine.cfg!$D111:$D130)-1)+1)-INDEX(engine.cfg!$D111:$D130,MIN(MATCH(MAX(engine.cfg!$D111,S88),engine.cfg!$D111:$D130),ROWS(engine.cfg!$D111:$D130)-1)))))-(INDEX(engine.cfg!$E111:$N130,MIN(MATCH(MAX(engine.cfg!$D111,S88),engine.cfg!$D111:$D130),ROWS(engine.cfg!$D111:$D130)-1),MIN(MATCH(MAX(engine.cfg!$E110,IF(engine.cfg!$D211,S4,S57)),engine.cfg!$E110:$N110),COLUMNS(engine.cfg!$E110:$N110)-1))+(INDEX(engine.cfg!$E111:$N130,MIN(MATCH(MAX(engine.cfg!$D111,S88),engine.cfg!$D111:$D130),ROWS(engine.cfg!$D111:$D130)-1)+1,MIN(MATCH(MAX(engine.cfg!$E110,IF(engine.cfg!$D211,S4,S57)),engine.cfg!$E110:$N110),COLUMNS(engine.cfg!$E110:$N110)-1))-INDEX(engine.cfg!$E111:$N130,MIN(MATCH(MAX(engine.cfg!$D111,S88),engine.cfg!$D111:$D130),ROWS(engine.cfg!$D111:$D130)-1),MIN(MATCH(MAX(engine.cfg!$E110,IF(engine.cfg!$D211,S4,S57)),engine.cfg!$E110:$N110),COLUMNS(engine.cfg!$E110:$N110)-1)))*IF(S88&lt;=INDEX(engine.cfg!$D111:$D130,MIN(MATCH(MAX(engine.cfg!$D111,S88),engine.cfg!$D111:$D130),ROWS(engine.cfg!$D111:$D130)-1)),0,IF(S88&gt;=INDEX(engine.cfg!$D111:$D130,MIN(MATCH(MAX(engine.cfg!$D111,S88),engine.cfg!$D111:$D130),ROWS(engine.cfg!$D111:$D130)-1)+1),1,(S88-INDEX(engine.cfg!$D111:$D130,MIN(MATCH(MAX(engine.cfg!$D111,S88),engine.cfg!$D111:$D130),ROWS(engine.cfg!$D111:$D130)-1)))/(INDEX(engine.cfg!$D111:$D130,MIN(MATCH(MAX(engine.cfg!$D111,S88),engine.cfg!$D111:$D130),ROWS(engine.cfg!$D111:$D130)-1)+1)-INDEX(engine.cfg!$D111:$D130,MIN(MATCH(MAX(engine.cfg!$D111,S88),engine.cfg!$D111:$D130),ROWS(engine.cfg!$D111:$D130)-1)))))))*IF(IF(engine.cfg!$D211,S4,S57)&lt;=INDEX(engine.cfg!$E110:$N110,MIN(MATCH(MAX(engine.cfg!$E110,IF(engine.cfg!$D211,S4,S57)),engine.cfg!$E110:$N110),COLUMNS(engine.cfg!$E110:$N110)-1)),0,IF(IF(engine.cfg!$D211,S4,S57)&gt;=INDEX(engine.cfg!$E110:$N110,MIN(MATCH(MAX(engine.cfg!$E110,IF(engine.cfg!$D211,S4,S57)),engine.cfg!$E110:$N110),COLUMNS(engine.cfg!$E110:$N110)-1)+1),1,(IF(engine.cfg!$D211,S4,S57)-INDEX(engine.cfg!$E110:$N110,MIN(MATCH(MAX(engine.cfg!$E110,IF(engine.cfg!$D211,S4,S57)),engine.cfg!$E110:$N110),COLUMNS(engine.cfg!$E110:$N110)-1)))/(INDEX(engine.cfg!$E110:$N110,MIN(MATCH(MAX(engine.cfg!$E110,IF(engine.cfg!$D211,S4,S57)),engine.cfg!$E110:$N110),COLUMNS(engine.cfg!$E110:$N110)-1)+1)-INDEX(engine.cfg!$E110:$N110,MIN(MATCH(MAX(engine.cfg!$E110,IF(engine.cfg!$D211,S4,S57)),engine.cfg!$E110:$N110),COLUMNS(engine.cfg!$E110:$N110)-1))))),"N/A")</f>
        <v>23.030983500000001</v>
      </c>
      <c r="T102" s="67" cm="1">
        <f t="array" ref="T102">IF(T15="OK",INDEX(engine.cfg!$E111:$N130,MIN(MATCH(MAX(engine.cfg!$D111,T88),engine.cfg!$D111:$D130),ROWS(engine.cfg!$D111:$D130)-1),MIN(MATCH(MAX(engine.cfg!$E110,IF(engine.cfg!$D211,T4,T57)),engine.cfg!$E110:$N110),COLUMNS(engine.cfg!$E110:$N110)-1))+(INDEX(engine.cfg!$E111:$N130,MIN(MATCH(MAX(engine.cfg!$D111,T88),engine.cfg!$D111:$D130),ROWS(engine.cfg!$D111:$D130)-1)+1,MIN(MATCH(MAX(engine.cfg!$E110,IF(engine.cfg!$D211,T4,T57)),engine.cfg!$E110:$N110),COLUMNS(engine.cfg!$E110:$N110)-1))-INDEX(engine.cfg!$E111:$N130,MIN(MATCH(MAX(engine.cfg!$D111,T88),engine.cfg!$D111:$D130),ROWS(engine.cfg!$D111:$D130)-1),MIN(MATCH(MAX(engine.cfg!$E110,IF(engine.cfg!$D211,T4,T57)),engine.cfg!$E110:$N110),COLUMNS(engine.cfg!$E110:$N110)-1)))*IF(T88&lt;=INDEX(engine.cfg!$D111:$D130,MIN(MATCH(MAX(engine.cfg!$D111,T88),engine.cfg!$D111:$D130),ROWS(engine.cfg!$D111:$D130)-1)),0,IF(T88&gt;=INDEX(engine.cfg!$D111:$D130,MIN(MATCH(MAX(engine.cfg!$D111,T88),engine.cfg!$D111:$D130),ROWS(engine.cfg!$D111:$D130)-1)+1),1,(T88-INDEX(engine.cfg!$D111:$D130,MIN(MATCH(MAX(engine.cfg!$D111,T88),engine.cfg!$D111:$D130),ROWS(engine.cfg!$D111:$D130)-1)))/(INDEX(engine.cfg!$D111:$D130,MIN(MATCH(MAX(engine.cfg!$D111,T88),engine.cfg!$D111:$D130),ROWS(engine.cfg!$D111:$D130)-1)+1)-INDEX(engine.cfg!$D111:$D130,MIN(MATCH(MAX(engine.cfg!$D111,T88),engine.cfg!$D111:$D130),ROWS(engine.cfg!$D111:$D130)-1)))))+(INDEX(engine.cfg!$E111:$N130,MIN(MATCH(MAX(engine.cfg!$D111,T88),engine.cfg!$D111:$D130),ROWS(engine.cfg!$D111:$D130)-1),MIN(MATCH(MAX(engine.cfg!$E110,IF(engine.cfg!$D211,T4,T57)),engine.cfg!$E110:$N110),COLUMNS(engine.cfg!$E110:$N110)-1)+1)+(INDEX(engine.cfg!$E111:$N130,MIN(MATCH(MAX(engine.cfg!$D111,T88),engine.cfg!$D111:$D130),ROWS(engine.cfg!$D111:$D130)-1)+1,MIN(MATCH(MAX(engine.cfg!$E110,IF(engine.cfg!$D211,T4,T57)),engine.cfg!$E110:$N110),COLUMNS(engine.cfg!$E110:$N110)-1)+1)-INDEX(engine.cfg!$E111:$N130,MIN(MATCH(MAX(engine.cfg!$D111,T88),engine.cfg!$D111:$D130),ROWS(engine.cfg!$D111:$D130)-1),MIN(MATCH(MAX(engine.cfg!$E110,IF(engine.cfg!$D211,T4,T57)),engine.cfg!$E110:$N110),COLUMNS(engine.cfg!$E110:$N110)-1)+1))*IF(T88&lt;=INDEX(engine.cfg!$D111:$D130,MIN(MATCH(MAX(engine.cfg!$D111,T88),engine.cfg!$D111:$D130),ROWS(engine.cfg!$D111:$D130)-1)),0,IF(T88&gt;=INDEX(engine.cfg!$D111:$D130,MIN(MATCH(MAX(engine.cfg!$D111,T88),engine.cfg!$D111:$D130),ROWS(engine.cfg!$D111:$D130)-1)+1),1,(T88-INDEX(engine.cfg!$D111:$D130,MIN(MATCH(MAX(engine.cfg!$D111,T88),engine.cfg!$D111:$D130),ROWS(engine.cfg!$D111:$D130)-1)))/(INDEX(engine.cfg!$D111:$D130,MIN(MATCH(MAX(engine.cfg!$D111,T88),engine.cfg!$D111:$D130),ROWS(engine.cfg!$D111:$D130)-1)+1)-INDEX(engine.cfg!$D111:$D130,MIN(MATCH(MAX(engine.cfg!$D111,T88),engine.cfg!$D111:$D130),ROWS(engine.cfg!$D111:$D130)-1)))))-(INDEX(engine.cfg!$E111:$N130,MIN(MATCH(MAX(engine.cfg!$D111,T88),engine.cfg!$D111:$D130),ROWS(engine.cfg!$D111:$D130)-1),MIN(MATCH(MAX(engine.cfg!$E110,IF(engine.cfg!$D211,T4,T57)),engine.cfg!$E110:$N110),COLUMNS(engine.cfg!$E110:$N110)-1))+(INDEX(engine.cfg!$E111:$N130,MIN(MATCH(MAX(engine.cfg!$D111,T88),engine.cfg!$D111:$D130),ROWS(engine.cfg!$D111:$D130)-1)+1,MIN(MATCH(MAX(engine.cfg!$E110,IF(engine.cfg!$D211,T4,T57)),engine.cfg!$E110:$N110),COLUMNS(engine.cfg!$E110:$N110)-1))-INDEX(engine.cfg!$E111:$N130,MIN(MATCH(MAX(engine.cfg!$D111,T88),engine.cfg!$D111:$D130),ROWS(engine.cfg!$D111:$D130)-1),MIN(MATCH(MAX(engine.cfg!$E110,IF(engine.cfg!$D211,T4,T57)),engine.cfg!$E110:$N110),COLUMNS(engine.cfg!$E110:$N110)-1)))*IF(T88&lt;=INDEX(engine.cfg!$D111:$D130,MIN(MATCH(MAX(engine.cfg!$D111,T88),engine.cfg!$D111:$D130),ROWS(engine.cfg!$D111:$D130)-1)),0,IF(T88&gt;=INDEX(engine.cfg!$D111:$D130,MIN(MATCH(MAX(engine.cfg!$D111,T88),engine.cfg!$D111:$D130),ROWS(engine.cfg!$D111:$D130)-1)+1),1,(T88-INDEX(engine.cfg!$D111:$D130,MIN(MATCH(MAX(engine.cfg!$D111,T88),engine.cfg!$D111:$D130),ROWS(engine.cfg!$D111:$D130)-1)))/(INDEX(engine.cfg!$D111:$D130,MIN(MATCH(MAX(engine.cfg!$D111,T88),engine.cfg!$D111:$D130),ROWS(engine.cfg!$D111:$D130)-1)+1)-INDEX(engine.cfg!$D111:$D130,MIN(MATCH(MAX(engine.cfg!$D111,T88),engine.cfg!$D111:$D130),ROWS(engine.cfg!$D111:$D130)-1)))))))*IF(IF(engine.cfg!$D211,T4,T57)&lt;=INDEX(engine.cfg!$E110:$N110,MIN(MATCH(MAX(engine.cfg!$E110,IF(engine.cfg!$D211,T4,T57)),engine.cfg!$E110:$N110),COLUMNS(engine.cfg!$E110:$N110)-1)),0,IF(IF(engine.cfg!$D211,T4,T57)&gt;=INDEX(engine.cfg!$E110:$N110,MIN(MATCH(MAX(engine.cfg!$E110,IF(engine.cfg!$D211,T4,T57)),engine.cfg!$E110:$N110),COLUMNS(engine.cfg!$E110:$N110)-1)+1),1,(IF(engine.cfg!$D211,T4,T57)-INDEX(engine.cfg!$E110:$N110,MIN(MATCH(MAX(engine.cfg!$E110,IF(engine.cfg!$D211,T4,T57)),engine.cfg!$E110:$N110),COLUMNS(engine.cfg!$E110:$N110)-1)))/(INDEX(engine.cfg!$E110:$N110,MIN(MATCH(MAX(engine.cfg!$E110,IF(engine.cfg!$D211,T4,T57)),engine.cfg!$E110:$N110),COLUMNS(engine.cfg!$E110:$N110)-1)+1)-INDEX(engine.cfg!$E110:$N110,MIN(MATCH(MAX(engine.cfg!$E110,IF(engine.cfg!$D211,T4,T57)),engine.cfg!$E110:$N110),COLUMNS(engine.cfg!$E110:$N110)-1))))),"N/A")</f>
        <v>23.041039999999999</v>
      </c>
      <c r="U102" s="67" cm="1">
        <f t="array" ref="U102">IF(U15="OK",INDEX(engine.cfg!$E111:$N130,MIN(MATCH(MAX(engine.cfg!$D111,U88),engine.cfg!$D111:$D130),ROWS(engine.cfg!$D111:$D130)-1),MIN(MATCH(MAX(engine.cfg!$E110,IF(engine.cfg!$D211,U4,U57)),engine.cfg!$E110:$N110),COLUMNS(engine.cfg!$E110:$N110)-1))+(INDEX(engine.cfg!$E111:$N130,MIN(MATCH(MAX(engine.cfg!$D111,U88),engine.cfg!$D111:$D130),ROWS(engine.cfg!$D111:$D130)-1)+1,MIN(MATCH(MAX(engine.cfg!$E110,IF(engine.cfg!$D211,U4,U57)),engine.cfg!$E110:$N110),COLUMNS(engine.cfg!$E110:$N110)-1))-INDEX(engine.cfg!$E111:$N130,MIN(MATCH(MAX(engine.cfg!$D111,U88),engine.cfg!$D111:$D130),ROWS(engine.cfg!$D111:$D130)-1),MIN(MATCH(MAX(engine.cfg!$E110,IF(engine.cfg!$D211,U4,U57)),engine.cfg!$E110:$N110),COLUMNS(engine.cfg!$E110:$N110)-1)))*IF(U88&lt;=INDEX(engine.cfg!$D111:$D130,MIN(MATCH(MAX(engine.cfg!$D111,U88),engine.cfg!$D111:$D130),ROWS(engine.cfg!$D111:$D130)-1)),0,IF(U88&gt;=INDEX(engine.cfg!$D111:$D130,MIN(MATCH(MAX(engine.cfg!$D111,U88),engine.cfg!$D111:$D130),ROWS(engine.cfg!$D111:$D130)-1)+1),1,(U88-INDEX(engine.cfg!$D111:$D130,MIN(MATCH(MAX(engine.cfg!$D111,U88),engine.cfg!$D111:$D130),ROWS(engine.cfg!$D111:$D130)-1)))/(INDEX(engine.cfg!$D111:$D130,MIN(MATCH(MAX(engine.cfg!$D111,U88),engine.cfg!$D111:$D130),ROWS(engine.cfg!$D111:$D130)-1)+1)-INDEX(engine.cfg!$D111:$D130,MIN(MATCH(MAX(engine.cfg!$D111,U88),engine.cfg!$D111:$D130),ROWS(engine.cfg!$D111:$D130)-1)))))+(INDEX(engine.cfg!$E111:$N130,MIN(MATCH(MAX(engine.cfg!$D111,U88),engine.cfg!$D111:$D130),ROWS(engine.cfg!$D111:$D130)-1),MIN(MATCH(MAX(engine.cfg!$E110,IF(engine.cfg!$D211,U4,U57)),engine.cfg!$E110:$N110),COLUMNS(engine.cfg!$E110:$N110)-1)+1)+(INDEX(engine.cfg!$E111:$N130,MIN(MATCH(MAX(engine.cfg!$D111,U88),engine.cfg!$D111:$D130),ROWS(engine.cfg!$D111:$D130)-1)+1,MIN(MATCH(MAX(engine.cfg!$E110,IF(engine.cfg!$D211,U4,U57)),engine.cfg!$E110:$N110),COLUMNS(engine.cfg!$E110:$N110)-1)+1)-INDEX(engine.cfg!$E111:$N130,MIN(MATCH(MAX(engine.cfg!$D111,U88),engine.cfg!$D111:$D130),ROWS(engine.cfg!$D111:$D130)-1),MIN(MATCH(MAX(engine.cfg!$E110,IF(engine.cfg!$D211,U4,U57)),engine.cfg!$E110:$N110),COLUMNS(engine.cfg!$E110:$N110)-1)+1))*IF(U88&lt;=INDEX(engine.cfg!$D111:$D130,MIN(MATCH(MAX(engine.cfg!$D111,U88),engine.cfg!$D111:$D130),ROWS(engine.cfg!$D111:$D130)-1)),0,IF(U88&gt;=INDEX(engine.cfg!$D111:$D130,MIN(MATCH(MAX(engine.cfg!$D111,U88),engine.cfg!$D111:$D130),ROWS(engine.cfg!$D111:$D130)-1)+1),1,(U88-INDEX(engine.cfg!$D111:$D130,MIN(MATCH(MAX(engine.cfg!$D111,U88),engine.cfg!$D111:$D130),ROWS(engine.cfg!$D111:$D130)-1)))/(INDEX(engine.cfg!$D111:$D130,MIN(MATCH(MAX(engine.cfg!$D111,U88),engine.cfg!$D111:$D130),ROWS(engine.cfg!$D111:$D130)-1)+1)-INDEX(engine.cfg!$D111:$D130,MIN(MATCH(MAX(engine.cfg!$D111,U88),engine.cfg!$D111:$D130),ROWS(engine.cfg!$D111:$D130)-1)))))-(INDEX(engine.cfg!$E111:$N130,MIN(MATCH(MAX(engine.cfg!$D111,U88),engine.cfg!$D111:$D130),ROWS(engine.cfg!$D111:$D130)-1),MIN(MATCH(MAX(engine.cfg!$E110,IF(engine.cfg!$D211,U4,U57)),engine.cfg!$E110:$N110),COLUMNS(engine.cfg!$E110:$N110)-1))+(INDEX(engine.cfg!$E111:$N130,MIN(MATCH(MAX(engine.cfg!$D111,U88),engine.cfg!$D111:$D130),ROWS(engine.cfg!$D111:$D130)-1)+1,MIN(MATCH(MAX(engine.cfg!$E110,IF(engine.cfg!$D211,U4,U57)),engine.cfg!$E110:$N110),COLUMNS(engine.cfg!$E110:$N110)-1))-INDEX(engine.cfg!$E111:$N130,MIN(MATCH(MAX(engine.cfg!$D111,U88),engine.cfg!$D111:$D130),ROWS(engine.cfg!$D111:$D130)-1),MIN(MATCH(MAX(engine.cfg!$E110,IF(engine.cfg!$D211,U4,U57)),engine.cfg!$E110:$N110),COLUMNS(engine.cfg!$E110:$N110)-1)))*IF(U88&lt;=INDEX(engine.cfg!$D111:$D130,MIN(MATCH(MAX(engine.cfg!$D111,U88),engine.cfg!$D111:$D130),ROWS(engine.cfg!$D111:$D130)-1)),0,IF(U88&gt;=INDEX(engine.cfg!$D111:$D130,MIN(MATCH(MAX(engine.cfg!$D111,U88),engine.cfg!$D111:$D130),ROWS(engine.cfg!$D111:$D130)-1)+1),1,(U88-INDEX(engine.cfg!$D111:$D130,MIN(MATCH(MAX(engine.cfg!$D111,U88),engine.cfg!$D111:$D130),ROWS(engine.cfg!$D111:$D130)-1)))/(INDEX(engine.cfg!$D111:$D130,MIN(MATCH(MAX(engine.cfg!$D111,U88),engine.cfg!$D111:$D130),ROWS(engine.cfg!$D111:$D130)-1)+1)-INDEX(engine.cfg!$D111:$D130,MIN(MATCH(MAX(engine.cfg!$D111,U88),engine.cfg!$D111:$D130),ROWS(engine.cfg!$D111:$D130)-1)))))))*IF(IF(engine.cfg!$D211,U4,U57)&lt;=INDEX(engine.cfg!$E110:$N110,MIN(MATCH(MAX(engine.cfg!$E110,IF(engine.cfg!$D211,U4,U57)),engine.cfg!$E110:$N110),COLUMNS(engine.cfg!$E110:$N110)-1)),0,IF(IF(engine.cfg!$D211,U4,U57)&gt;=INDEX(engine.cfg!$E110:$N110,MIN(MATCH(MAX(engine.cfg!$E110,IF(engine.cfg!$D211,U4,U57)),engine.cfg!$E110:$N110),COLUMNS(engine.cfg!$E110:$N110)-1)+1),1,(IF(engine.cfg!$D211,U4,U57)-INDEX(engine.cfg!$E110:$N110,MIN(MATCH(MAX(engine.cfg!$E110,IF(engine.cfg!$D211,U4,U57)),engine.cfg!$E110:$N110),COLUMNS(engine.cfg!$E110:$N110)-1)))/(INDEX(engine.cfg!$E110:$N110,MIN(MATCH(MAX(engine.cfg!$E110,IF(engine.cfg!$D211,U4,U57)),engine.cfg!$E110:$N110),COLUMNS(engine.cfg!$E110:$N110)-1)+1)-INDEX(engine.cfg!$E110:$N110,MIN(MATCH(MAX(engine.cfg!$E110,IF(engine.cfg!$D211,U4,U57)),engine.cfg!$E110:$N110),COLUMNS(engine.cfg!$E110:$N110)-1))))),"N/A")</f>
        <v>23.023166258035907</v>
      </c>
      <c r="V102" s="67" cm="1">
        <f t="array" ref="V102">IF(V15="OK",INDEX(engine.cfg!$E111:$N130,MIN(MATCH(MAX(engine.cfg!$D111,V88),engine.cfg!$D111:$D130),ROWS(engine.cfg!$D111:$D130)-1),MIN(MATCH(MAX(engine.cfg!$E110,IF(engine.cfg!$D211,V4,V57)),engine.cfg!$E110:$N110),COLUMNS(engine.cfg!$E110:$N110)-1))+(INDEX(engine.cfg!$E111:$N130,MIN(MATCH(MAX(engine.cfg!$D111,V88),engine.cfg!$D111:$D130),ROWS(engine.cfg!$D111:$D130)-1)+1,MIN(MATCH(MAX(engine.cfg!$E110,IF(engine.cfg!$D211,V4,V57)),engine.cfg!$E110:$N110),COLUMNS(engine.cfg!$E110:$N110)-1))-INDEX(engine.cfg!$E111:$N130,MIN(MATCH(MAX(engine.cfg!$D111,V88),engine.cfg!$D111:$D130),ROWS(engine.cfg!$D111:$D130)-1),MIN(MATCH(MAX(engine.cfg!$E110,IF(engine.cfg!$D211,V4,V57)),engine.cfg!$E110:$N110),COLUMNS(engine.cfg!$E110:$N110)-1)))*IF(V88&lt;=INDEX(engine.cfg!$D111:$D130,MIN(MATCH(MAX(engine.cfg!$D111,V88),engine.cfg!$D111:$D130),ROWS(engine.cfg!$D111:$D130)-1)),0,IF(V88&gt;=INDEX(engine.cfg!$D111:$D130,MIN(MATCH(MAX(engine.cfg!$D111,V88),engine.cfg!$D111:$D130),ROWS(engine.cfg!$D111:$D130)-1)+1),1,(V88-INDEX(engine.cfg!$D111:$D130,MIN(MATCH(MAX(engine.cfg!$D111,V88),engine.cfg!$D111:$D130),ROWS(engine.cfg!$D111:$D130)-1)))/(INDEX(engine.cfg!$D111:$D130,MIN(MATCH(MAX(engine.cfg!$D111,V88),engine.cfg!$D111:$D130),ROWS(engine.cfg!$D111:$D130)-1)+1)-INDEX(engine.cfg!$D111:$D130,MIN(MATCH(MAX(engine.cfg!$D111,V88),engine.cfg!$D111:$D130),ROWS(engine.cfg!$D111:$D130)-1)))))+(INDEX(engine.cfg!$E111:$N130,MIN(MATCH(MAX(engine.cfg!$D111,V88),engine.cfg!$D111:$D130),ROWS(engine.cfg!$D111:$D130)-1),MIN(MATCH(MAX(engine.cfg!$E110,IF(engine.cfg!$D211,V4,V57)),engine.cfg!$E110:$N110),COLUMNS(engine.cfg!$E110:$N110)-1)+1)+(INDEX(engine.cfg!$E111:$N130,MIN(MATCH(MAX(engine.cfg!$D111,V88),engine.cfg!$D111:$D130),ROWS(engine.cfg!$D111:$D130)-1)+1,MIN(MATCH(MAX(engine.cfg!$E110,IF(engine.cfg!$D211,V4,V57)),engine.cfg!$E110:$N110),COLUMNS(engine.cfg!$E110:$N110)-1)+1)-INDEX(engine.cfg!$E111:$N130,MIN(MATCH(MAX(engine.cfg!$D111,V88),engine.cfg!$D111:$D130),ROWS(engine.cfg!$D111:$D130)-1),MIN(MATCH(MAX(engine.cfg!$E110,IF(engine.cfg!$D211,V4,V57)),engine.cfg!$E110:$N110),COLUMNS(engine.cfg!$E110:$N110)-1)+1))*IF(V88&lt;=INDEX(engine.cfg!$D111:$D130,MIN(MATCH(MAX(engine.cfg!$D111,V88),engine.cfg!$D111:$D130),ROWS(engine.cfg!$D111:$D130)-1)),0,IF(V88&gt;=INDEX(engine.cfg!$D111:$D130,MIN(MATCH(MAX(engine.cfg!$D111,V88),engine.cfg!$D111:$D130),ROWS(engine.cfg!$D111:$D130)-1)+1),1,(V88-INDEX(engine.cfg!$D111:$D130,MIN(MATCH(MAX(engine.cfg!$D111,V88),engine.cfg!$D111:$D130),ROWS(engine.cfg!$D111:$D130)-1)))/(INDEX(engine.cfg!$D111:$D130,MIN(MATCH(MAX(engine.cfg!$D111,V88),engine.cfg!$D111:$D130),ROWS(engine.cfg!$D111:$D130)-1)+1)-INDEX(engine.cfg!$D111:$D130,MIN(MATCH(MAX(engine.cfg!$D111,V88),engine.cfg!$D111:$D130),ROWS(engine.cfg!$D111:$D130)-1)))))-(INDEX(engine.cfg!$E111:$N130,MIN(MATCH(MAX(engine.cfg!$D111,V88),engine.cfg!$D111:$D130),ROWS(engine.cfg!$D111:$D130)-1),MIN(MATCH(MAX(engine.cfg!$E110,IF(engine.cfg!$D211,V4,V57)),engine.cfg!$E110:$N110),COLUMNS(engine.cfg!$E110:$N110)-1))+(INDEX(engine.cfg!$E111:$N130,MIN(MATCH(MAX(engine.cfg!$D111,V88),engine.cfg!$D111:$D130),ROWS(engine.cfg!$D111:$D130)-1)+1,MIN(MATCH(MAX(engine.cfg!$E110,IF(engine.cfg!$D211,V4,V57)),engine.cfg!$E110:$N110),COLUMNS(engine.cfg!$E110:$N110)-1))-INDEX(engine.cfg!$E111:$N130,MIN(MATCH(MAX(engine.cfg!$D111,V88),engine.cfg!$D111:$D130),ROWS(engine.cfg!$D111:$D130)-1),MIN(MATCH(MAX(engine.cfg!$E110,IF(engine.cfg!$D211,V4,V57)),engine.cfg!$E110:$N110),COLUMNS(engine.cfg!$E110:$N110)-1)))*IF(V88&lt;=INDEX(engine.cfg!$D111:$D130,MIN(MATCH(MAX(engine.cfg!$D111,V88),engine.cfg!$D111:$D130),ROWS(engine.cfg!$D111:$D130)-1)),0,IF(V88&gt;=INDEX(engine.cfg!$D111:$D130,MIN(MATCH(MAX(engine.cfg!$D111,V88),engine.cfg!$D111:$D130),ROWS(engine.cfg!$D111:$D130)-1)+1),1,(V88-INDEX(engine.cfg!$D111:$D130,MIN(MATCH(MAX(engine.cfg!$D111,V88),engine.cfg!$D111:$D130),ROWS(engine.cfg!$D111:$D130)-1)))/(INDEX(engine.cfg!$D111:$D130,MIN(MATCH(MAX(engine.cfg!$D111,V88),engine.cfg!$D111:$D130),ROWS(engine.cfg!$D111:$D130)-1)+1)-INDEX(engine.cfg!$D111:$D130,MIN(MATCH(MAX(engine.cfg!$D111,V88),engine.cfg!$D111:$D130),ROWS(engine.cfg!$D111:$D130)-1)))))))*IF(IF(engine.cfg!$D211,V4,V57)&lt;=INDEX(engine.cfg!$E110:$N110,MIN(MATCH(MAX(engine.cfg!$E110,IF(engine.cfg!$D211,V4,V57)),engine.cfg!$E110:$N110),COLUMNS(engine.cfg!$E110:$N110)-1)),0,IF(IF(engine.cfg!$D211,V4,V57)&gt;=INDEX(engine.cfg!$E110:$N110,MIN(MATCH(MAX(engine.cfg!$E110,IF(engine.cfg!$D211,V4,V57)),engine.cfg!$E110:$N110),COLUMNS(engine.cfg!$E110:$N110)-1)+1),1,(IF(engine.cfg!$D211,V4,V57)-INDEX(engine.cfg!$E110:$N110,MIN(MATCH(MAX(engine.cfg!$E110,IF(engine.cfg!$D211,V4,V57)),engine.cfg!$E110:$N110),COLUMNS(engine.cfg!$E110:$N110)-1)))/(INDEX(engine.cfg!$E110:$N110,MIN(MATCH(MAX(engine.cfg!$E110,IF(engine.cfg!$D211,V4,V57)),engine.cfg!$E110:$N110),COLUMNS(engine.cfg!$E110:$N110)-1)+1)-INDEX(engine.cfg!$E110:$N110,MIN(MATCH(MAX(engine.cfg!$E110,IF(engine.cfg!$D211,V4,V57)),engine.cfg!$E110:$N110),COLUMNS(engine.cfg!$E110:$N110)-1))))),"N/A")</f>
        <v>22.976166972737531</v>
      </c>
      <c r="W102" s="67" cm="1">
        <f t="array" ref="W102">IF(W15="OK",INDEX(engine.cfg!$E111:$N130,MIN(MATCH(MAX(engine.cfg!$D111,W88),engine.cfg!$D111:$D130),ROWS(engine.cfg!$D111:$D130)-1),MIN(MATCH(MAX(engine.cfg!$E110,IF(engine.cfg!$D211,W4,W57)),engine.cfg!$E110:$N110),COLUMNS(engine.cfg!$E110:$N110)-1))+(INDEX(engine.cfg!$E111:$N130,MIN(MATCH(MAX(engine.cfg!$D111,W88),engine.cfg!$D111:$D130),ROWS(engine.cfg!$D111:$D130)-1)+1,MIN(MATCH(MAX(engine.cfg!$E110,IF(engine.cfg!$D211,W4,W57)),engine.cfg!$E110:$N110),COLUMNS(engine.cfg!$E110:$N110)-1))-INDEX(engine.cfg!$E111:$N130,MIN(MATCH(MAX(engine.cfg!$D111,W88),engine.cfg!$D111:$D130),ROWS(engine.cfg!$D111:$D130)-1),MIN(MATCH(MAX(engine.cfg!$E110,IF(engine.cfg!$D211,W4,W57)),engine.cfg!$E110:$N110),COLUMNS(engine.cfg!$E110:$N110)-1)))*IF(W88&lt;=INDEX(engine.cfg!$D111:$D130,MIN(MATCH(MAX(engine.cfg!$D111,W88),engine.cfg!$D111:$D130),ROWS(engine.cfg!$D111:$D130)-1)),0,IF(W88&gt;=INDEX(engine.cfg!$D111:$D130,MIN(MATCH(MAX(engine.cfg!$D111,W88),engine.cfg!$D111:$D130),ROWS(engine.cfg!$D111:$D130)-1)+1),1,(W88-INDEX(engine.cfg!$D111:$D130,MIN(MATCH(MAX(engine.cfg!$D111,W88),engine.cfg!$D111:$D130),ROWS(engine.cfg!$D111:$D130)-1)))/(INDEX(engine.cfg!$D111:$D130,MIN(MATCH(MAX(engine.cfg!$D111,W88),engine.cfg!$D111:$D130),ROWS(engine.cfg!$D111:$D130)-1)+1)-INDEX(engine.cfg!$D111:$D130,MIN(MATCH(MAX(engine.cfg!$D111,W88),engine.cfg!$D111:$D130),ROWS(engine.cfg!$D111:$D130)-1)))))+(INDEX(engine.cfg!$E111:$N130,MIN(MATCH(MAX(engine.cfg!$D111,W88),engine.cfg!$D111:$D130),ROWS(engine.cfg!$D111:$D130)-1),MIN(MATCH(MAX(engine.cfg!$E110,IF(engine.cfg!$D211,W4,W57)),engine.cfg!$E110:$N110),COLUMNS(engine.cfg!$E110:$N110)-1)+1)+(INDEX(engine.cfg!$E111:$N130,MIN(MATCH(MAX(engine.cfg!$D111,W88),engine.cfg!$D111:$D130),ROWS(engine.cfg!$D111:$D130)-1)+1,MIN(MATCH(MAX(engine.cfg!$E110,IF(engine.cfg!$D211,W4,W57)),engine.cfg!$E110:$N110),COLUMNS(engine.cfg!$E110:$N110)-1)+1)-INDEX(engine.cfg!$E111:$N130,MIN(MATCH(MAX(engine.cfg!$D111,W88),engine.cfg!$D111:$D130),ROWS(engine.cfg!$D111:$D130)-1),MIN(MATCH(MAX(engine.cfg!$E110,IF(engine.cfg!$D211,W4,W57)),engine.cfg!$E110:$N110),COLUMNS(engine.cfg!$E110:$N110)-1)+1))*IF(W88&lt;=INDEX(engine.cfg!$D111:$D130,MIN(MATCH(MAX(engine.cfg!$D111,W88),engine.cfg!$D111:$D130),ROWS(engine.cfg!$D111:$D130)-1)),0,IF(W88&gt;=INDEX(engine.cfg!$D111:$D130,MIN(MATCH(MAX(engine.cfg!$D111,W88),engine.cfg!$D111:$D130),ROWS(engine.cfg!$D111:$D130)-1)+1),1,(W88-INDEX(engine.cfg!$D111:$D130,MIN(MATCH(MAX(engine.cfg!$D111,W88),engine.cfg!$D111:$D130),ROWS(engine.cfg!$D111:$D130)-1)))/(INDEX(engine.cfg!$D111:$D130,MIN(MATCH(MAX(engine.cfg!$D111,W88),engine.cfg!$D111:$D130),ROWS(engine.cfg!$D111:$D130)-1)+1)-INDEX(engine.cfg!$D111:$D130,MIN(MATCH(MAX(engine.cfg!$D111,W88),engine.cfg!$D111:$D130),ROWS(engine.cfg!$D111:$D130)-1)))))-(INDEX(engine.cfg!$E111:$N130,MIN(MATCH(MAX(engine.cfg!$D111,W88),engine.cfg!$D111:$D130),ROWS(engine.cfg!$D111:$D130)-1),MIN(MATCH(MAX(engine.cfg!$E110,IF(engine.cfg!$D211,W4,W57)),engine.cfg!$E110:$N110),COLUMNS(engine.cfg!$E110:$N110)-1))+(INDEX(engine.cfg!$E111:$N130,MIN(MATCH(MAX(engine.cfg!$D111,W88),engine.cfg!$D111:$D130),ROWS(engine.cfg!$D111:$D130)-1)+1,MIN(MATCH(MAX(engine.cfg!$E110,IF(engine.cfg!$D211,W4,W57)),engine.cfg!$E110:$N110),COLUMNS(engine.cfg!$E110:$N110)-1))-INDEX(engine.cfg!$E111:$N130,MIN(MATCH(MAX(engine.cfg!$D111,W88),engine.cfg!$D111:$D130),ROWS(engine.cfg!$D111:$D130)-1),MIN(MATCH(MAX(engine.cfg!$E110,IF(engine.cfg!$D211,W4,W57)),engine.cfg!$E110:$N110),COLUMNS(engine.cfg!$E110:$N110)-1)))*IF(W88&lt;=INDEX(engine.cfg!$D111:$D130,MIN(MATCH(MAX(engine.cfg!$D111,W88),engine.cfg!$D111:$D130),ROWS(engine.cfg!$D111:$D130)-1)),0,IF(W88&gt;=INDEX(engine.cfg!$D111:$D130,MIN(MATCH(MAX(engine.cfg!$D111,W88),engine.cfg!$D111:$D130),ROWS(engine.cfg!$D111:$D130)-1)+1),1,(W88-INDEX(engine.cfg!$D111:$D130,MIN(MATCH(MAX(engine.cfg!$D111,W88),engine.cfg!$D111:$D130),ROWS(engine.cfg!$D111:$D130)-1)))/(INDEX(engine.cfg!$D111:$D130,MIN(MATCH(MAX(engine.cfg!$D111,W88),engine.cfg!$D111:$D130),ROWS(engine.cfg!$D111:$D130)-1)+1)-INDEX(engine.cfg!$D111:$D130,MIN(MATCH(MAX(engine.cfg!$D111,W88),engine.cfg!$D111:$D130),ROWS(engine.cfg!$D111:$D130)-1)))))))*IF(IF(engine.cfg!$D211,W4,W57)&lt;=INDEX(engine.cfg!$E110:$N110,MIN(MATCH(MAX(engine.cfg!$E110,IF(engine.cfg!$D211,W4,W57)),engine.cfg!$E110:$N110),COLUMNS(engine.cfg!$E110:$N110)-1)),0,IF(IF(engine.cfg!$D211,W4,W57)&gt;=INDEX(engine.cfg!$E110:$N110,MIN(MATCH(MAX(engine.cfg!$E110,IF(engine.cfg!$D211,W4,W57)),engine.cfg!$E110:$N110),COLUMNS(engine.cfg!$E110:$N110)-1)+1),1,(IF(engine.cfg!$D211,W4,W57)-INDEX(engine.cfg!$E110:$N110,MIN(MATCH(MAX(engine.cfg!$E110,IF(engine.cfg!$D211,W4,W57)),engine.cfg!$E110:$N110),COLUMNS(engine.cfg!$E110:$N110)-1)))/(INDEX(engine.cfg!$E110:$N110,MIN(MATCH(MAX(engine.cfg!$E110,IF(engine.cfg!$D211,W4,W57)),engine.cfg!$E110:$N110),COLUMNS(engine.cfg!$E110:$N110)-1)+1)-INDEX(engine.cfg!$E110:$N110,MIN(MATCH(MAX(engine.cfg!$E110,IF(engine.cfg!$D211,W4,W57)),engine.cfg!$E110:$N110),COLUMNS(engine.cfg!$E110:$N110)-1))))),"N/A")</f>
        <v>22.926940378920044</v>
      </c>
    </row>
    <row r="103" spans="1:23" ht="15" customHeight="1" x14ac:dyDescent="0.25">
      <c r="A103" s="210" t="s">
        <v>188</v>
      </c>
      <c r="B103" s="56" t="s">
        <v>311</v>
      </c>
      <c r="C103" s="67">
        <f>IF(C15="OK",C104*Constants!$D3,"N/A")</f>
        <v>210.59738433129533</v>
      </c>
      <c r="D103" s="67">
        <f>IF(D15="OK",D104*Constants!$D3,"N/A")</f>
        <v>213.93151633077233</v>
      </c>
      <c r="E103" s="67">
        <f>IF(E15="OK",E104*Constants!$D3,"N/A")</f>
        <v>217.44683095604748</v>
      </c>
      <c r="F103" s="67">
        <f>IF(F15="OK",F104*Constants!$D3,"N/A")</f>
        <v>220.84176578162698</v>
      </c>
      <c r="G103" s="67">
        <f>IF(G15="OK",G104*Constants!$D3,"N/A")</f>
        <v>224.39978688448122</v>
      </c>
      <c r="H103" s="67">
        <f>IF(H15="OK",H104*Constants!$D3,"N/A")</f>
        <v>228.17485121139336</v>
      </c>
      <c r="I103" s="67">
        <f>IF(I15="OK",I104*Constants!$D3,"N/A")</f>
        <v>233.52885859599414</v>
      </c>
      <c r="J103" s="67">
        <f>IF(J15="OK",J104*Constants!$D3,"N/A")</f>
        <v>239.26568831548664</v>
      </c>
      <c r="K103" s="67">
        <f>IF(K15="OK",K104*Constants!$D3,"N/A")</f>
        <v>240.64209625665083</v>
      </c>
      <c r="L103" s="67">
        <f>IF(L15="OK",L104*Constants!$D3,"N/A")</f>
        <v>265.5685899244848</v>
      </c>
      <c r="M103" s="67">
        <f>IF(M15="OK",M104*Constants!$D3,"N/A")</f>
        <v>265.68489792543642</v>
      </c>
      <c r="N103" s="67">
        <f>IF(N15="OK",N104*Constants!$D3,"N/A")</f>
        <v>265.80120592638809</v>
      </c>
      <c r="O103" s="67">
        <f>IF(O15="OK",O104*Constants!$D3,"N/A")</f>
        <v>265.92127307410607</v>
      </c>
      <c r="P103" s="67">
        <f>IF(P15="OK",P104*Constants!$D3,"N/A")</f>
        <v>266.0413402218241</v>
      </c>
      <c r="Q103" s="67">
        <f>IF(Q15="OK",Q104*Constants!$D3,"N/A")</f>
        <v>266.15765978938117</v>
      </c>
      <c r="R103" s="67">
        <f>IF(R15="OK",R104*Constants!$D3,"N/A")</f>
        <v>266.2739793569383</v>
      </c>
      <c r="S103" s="67">
        <f>IF(S15="OK",S104*Constants!$D3,"N/A")</f>
        <v>266.39029892449537</v>
      </c>
      <c r="T103" s="67">
        <f>IF(T15="OK",T104*Constants!$D3,"N/A")</f>
        <v>266.50661849205238</v>
      </c>
      <c r="U103" s="67">
        <f>IF(U15="OK",U104*Constants!$D3,"N/A")</f>
        <v>266.29987997110675</v>
      </c>
      <c r="V103" s="67">
        <f>IF(V15="OK",V104*Constants!$D3,"N/A")</f>
        <v>265.75625778233342</v>
      </c>
      <c r="W103" s="67">
        <f>IF(W15="OK",W104*Constants!$D3,"N/A")</f>
        <v>265.18687319473759</v>
      </c>
    </row>
    <row r="104" spans="1:23" ht="15" customHeight="1" x14ac:dyDescent="0.25">
      <c r="A104" s="210"/>
      <c r="B104" s="56" t="s">
        <v>41</v>
      </c>
      <c r="C104" s="67">
        <f>IF(C15="OK",C102*engine.cfg!$D3,"N/A")</f>
        <v>464.28775759895456</v>
      </c>
      <c r="D104" s="67">
        <f>IF(D15="OK",D102*engine.cfg!$D3,"N/A")</f>
        <v>471.63826042923148</v>
      </c>
      <c r="E104" s="67">
        <f>IF(E15="OK",E102*engine.cfg!$D3,"N/A")</f>
        <v>479.38820257502891</v>
      </c>
      <c r="F104" s="67">
        <f>IF(F15="OK",F102*engine.cfg!$D3,"N/A")</f>
        <v>486.87275269120369</v>
      </c>
      <c r="G104" s="67">
        <f>IF(G15="OK",G102*engine.cfg!$D3,"N/A")</f>
        <v>494.7168465035715</v>
      </c>
      <c r="H104" s="67">
        <f>IF(H15="OK",H102*engine.cfg!$D3,"N/A")</f>
        <v>503.03943871761629</v>
      </c>
      <c r="I104" s="67">
        <f>IF(I15="OK",I102*engine.cfg!$D3,"N/A")</f>
        <v>514.84300451525257</v>
      </c>
      <c r="J104" s="67">
        <f>IF(J15="OK",J102*engine.cfg!$D3,"N/A")</f>
        <v>527.49054909254016</v>
      </c>
      <c r="K104" s="67">
        <f>IF(K15="OK",K102*engine.cfg!$D3,"N/A")</f>
        <v>530.52500917652299</v>
      </c>
      <c r="L104" s="67">
        <f>IF(L15="OK",L102*engine.cfg!$D3,"N/A")</f>
        <v>585.478521</v>
      </c>
      <c r="M104" s="67">
        <f>IF(M15="OK",M102*engine.cfg!$D3,"N/A")</f>
        <v>585.73493625000003</v>
      </c>
      <c r="N104" s="67">
        <f>IF(N15="OK",N102*engine.cfg!$D3,"N/A")</f>
        <v>585.99135150000006</v>
      </c>
      <c r="O104" s="67">
        <f>IF(O15="OK",O102*engine.cfg!$D3,"N/A")</f>
        <v>586.25605424999992</v>
      </c>
      <c r="P104" s="67">
        <f>IF(P15="OK",P102*engine.cfg!$D3,"N/A")</f>
        <v>586.520757</v>
      </c>
      <c r="Q104" s="67">
        <f>IF(Q15="OK",Q102*engine.cfg!$D3,"N/A")</f>
        <v>586.77719775000003</v>
      </c>
      <c r="R104" s="67">
        <f>IF(R15="OK",R102*engine.cfg!$D3,"N/A")</f>
        <v>587.03363850000005</v>
      </c>
      <c r="S104" s="67">
        <f>IF(S15="OK",S102*engine.cfg!$D3,"N/A")</f>
        <v>587.29007925000008</v>
      </c>
      <c r="T104" s="67">
        <f>IF(T15="OK",T102*engine.cfg!$D3,"N/A")</f>
        <v>587.54651999999999</v>
      </c>
      <c r="U104" s="67">
        <f>IF(U15="OK",U102*engine.cfg!$D3,"N/A")</f>
        <v>587.09073957991563</v>
      </c>
      <c r="V104" s="67">
        <f>IF(V15="OK",V102*engine.cfg!$D3,"N/A")</f>
        <v>585.89225780480706</v>
      </c>
      <c r="W104" s="67">
        <f>IF(W15="OK",W102*engine.cfg!$D3,"N/A")</f>
        <v>584.63697966246116</v>
      </c>
    </row>
    <row r="105" spans="1:23" ht="15" customHeight="1" x14ac:dyDescent="0.25">
      <c r="A105" s="210" t="s">
        <v>190</v>
      </c>
      <c r="B105" s="56" t="s">
        <v>311</v>
      </c>
      <c r="C105" s="67">
        <f>IF(C15="OK",C106*Constants!$D3,"N/A")</f>
        <v>243.79279703651574</v>
      </c>
      <c r="D105" s="67">
        <f>IF(D15="OK",D106*Constants!$D3,"N/A")</f>
        <v>209.70321398302838</v>
      </c>
      <c r="E105" s="67">
        <f>IF(E15="OK",E106*Constants!$D3,"N/A")</f>
        <v>179.41718999061374</v>
      </c>
      <c r="F105" s="67">
        <f>IF(F15="OK",F106*Constants!$D3,"N/A")</f>
        <v>152.40466635212067</v>
      </c>
      <c r="G105" s="67">
        <f>IF(G15="OK",G106*Constants!$D3,"N/A")</f>
        <v>128.63400276248069</v>
      </c>
      <c r="H105" s="67">
        <f>IF(H15="OK",H106*Constants!$D3,"N/A")</f>
        <v>107.84160115426242</v>
      </c>
      <c r="I105" s="67">
        <f>IF(I15="OK",I106*Constants!$D3,"N/A")</f>
        <v>90.269597201222439</v>
      </c>
      <c r="J105" s="67">
        <f>IF(J15="OK",J106*Constants!$D3,"N/A")</f>
        <v>74.981382276245839</v>
      </c>
      <c r="K105" s="67">
        <f>IF(K15="OK",K106*Constants!$D3,"N/A")</f>
        <v>59.681929293594585</v>
      </c>
      <c r="L105" s="67">
        <f>IF(L15="OK",L106*Constants!$D3,"N/A")</f>
        <v>84.728308404594131</v>
      </c>
      <c r="M105" s="67">
        <f>IF(M15="OK",M106*Constants!$D3,"N/A")</f>
        <v>86.399504403673092</v>
      </c>
      <c r="N105" s="67">
        <f>IF(N15="OK",N106*Constants!$D3,"N/A")</f>
        <v>88.349588904415626</v>
      </c>
      <c r="O105" s="67">
        <f>IF(O15="OK",O106*Constants!$D3,"N/A")</f>
        <v>90.591578930989982</v>
      </c>
      <c r="P105" s="67">
        <f>IF(P15="OK",P106*Constants!$D3,"N/A")</f>
        <v>93.137702016091012</v>
      </c>
      <c r="Q105" s="67">
        <f>IF(Q15="OK",Q106*Constants!$D3,"N/A")</f>
        <v>96.001823449038909</v>
      </c>
      <c r="R105" s="67">
        <f>IF(R15="OK",R106*Constants!$D3,"N/A")</f>
        <v>99.202262900826668</v>
      </c>
      <c r="S105" s="67">
        <f>IF(S15="OK",S106*Constants!$D3,"N/A")</f>
        <v>102.75798237568384</v>
      </c>
      <c r="T105" s="67">
        <f>IF(T15="OK",T106*Constants!$D3,"N/A")</f>
        <v>106.68995044545315</v>
      </c>
      <c r="U105" s="67">
        <f>IF(U15="OK",U106*Constants!$D3,"N/A")</f>
        <v>110.88671655199934</v>
      </c>
      <c r="V105" s="67">
        <f>IF(V15="OK",V106*Constants!$D3,"N/A")</f>
        <v>115.35044992191953</v>
      </c>
      <c r="W105" s="67">
        <f>IF(W15="OK",W106*Constants!$D3,"N/A")</f>
        <v>120.22863261736008</v>
      </c>
    </row>
    <row r="106" spans="1:23" ht="15" customHeight="1" x14ac:dyDescent="0.25">
      <c r="A106" s="210"/>
      <c r="B106" s="56" t="s">
        <v>41</v>
      </c>
      <c r="C106" s="67">
        <f t="shared" ref="C106:W106" si="5">IF(C15="OK",IF(C59&gt;0,C104*C62/C59,0),"N/A")</f>
        <v>537.47111539048979</v>
      </c>
      <c r="D106" s="67">
        <f t="shared" si="5"/>
        <v>462.31644942137888</v>
      </c>
      <c r="E106" s="67">
        <f t="shared" si="5"/>
        <v>395.54719580184678</v>
      </c>
      <c r="F106" s="67">
        <f t="shared" si="5"/>
        <v>335.99477511520018</v>
      </c>
      <c r="G106" s="67">
        <f t="shared" si="5"/>
        <v>283.58943242912284</v>
      </c>
      <c r="H106" s="67">
        <f t="shared" si="5"/>
        <v>237.75003348107998</v>
      </c>
      <c r="I106" s="67">
        <f t="shared" si="5"/>
        <v>199.01039605499193</v>
      </c>
      <c r="J106" s="67">
        <f t="shared" si="5"/>
        <v>165.30565158370243</v>
      </c>
      <c r="K106" s="67">
        <f t="shared" si="5"/>
        <v>131.57613143623774</v>
      </c>
      <c r="L106" s="67">
        <f t="shared" si="5"/>
        <v>186.79394541974796</v>
      </c>
      <c r="M106" s="67">
        <f t="shared" si="5"/>
        <v>190.4783019248606</v>
      </c>
      <c r="N106" s="67">
        <f t="shared" si="5"/>
        <v>194.77750232971428</v>
      </c>
      <c r="O106" s="67">
        <f t="shared" si="5"/>
        <v>199.72024426025945</v>
      </c>
      <c r="P106" s="67">
        <f t="shared" si="5"/>
        <v>205.33348481168457</v>
      </c>
      <c r="Q106" s="67">
        <f t="shared" si="5"/>
        <v>211.64779171448345</v>
      </c>
      <c r="R106" s="67">
        <f t="shared" si="5"/>
        <v>218.70355292975202</v>
      </c>
      <c r="S106" s="67">
        <f t="shared" si="5"/>
        <v>226.5425725209704</v>
      </c>
      <c r="T106" s="67">
        <f t="shared" si="5"/>
        <v>235.21107827597089</v>
      </c>
      <c r="U106" s="67">
        <f t="shared" si="5"/>
        <v>244.46336377307082</v>
      </c>
      <c r="V106" s="67">
        <f t="shared" si="5"/>
        <v>254.30421133829813</v>
      </c>
      <c r="W106" s="67">
        <f t="shared" si="5"/>
        <v>265.05876326217759</v>
      </c>
    </row>
    <row r="107" spans="1:23" ht="15" customHeight="1" x14ac:dyDescent="0.25">
      <c r="A107" s="211" t="s">
        <v>191</v>
      </c>
      <c r="B107" s="56" t="s">
        <v>310</v>
      </c>
      <c r="C107" s="47">
        <f>IF(C15="OK",C108*Constants!$D3*Constants!$J8,"N/A")</f>
        <v>41480.611884655234</v>
      </c>
      <c r="D107" s="47">
        <f>IF(D15="OK",D108*Constants!$D3*Constants!$J8,"N/A")</f>
        <v>35061.849056156607</v>
      </c>
      <c r="E107" s="47">
        <f>IF(E15="OK",E108*Constants!$D3*Constants!$J8,"N/A")</f>
        <v>29459.664421845919</v>
      </c>
      <c r="F107" s="47">
        <f>IF(F15="OK",F108*Constants!$D3*Constants!$J8,"N/A")</f>
        <v>24558.64078856484</v>
      </c>
      <c r="G107" s="47">
        <f>IF(G15="OK",G108*Constants!$D3*Constants!$J8,"N/A")</f>
        <v>20327.774650494626</v>
      </c>
      <c r="H107" s="47">
        <f>IF(H15="OK",H108*Constants!$D3*Constants!$J8,"N/A")</f>
        <v>16699.700356135018</v>
      </c>
      <c r="I107" s="47">
        <f>IF(I15="OK",I108*Constants!$D3*Constants!$J8,"N/A")</f>
        <v>13686.231839962789</v>
      </c>
      <c r="J107" s="47">
        <f>IF(J15="OK",J108*Constants!$D3*Constants!$J8,"N/A")</f>
        <v>11120.268562575957</v>
      </c>
      <c r="K107" s="47">
        <f>IF(K15="OK",K108*Constants!$D3*Constants!$J8,"N/A")</f>
        <v>8805.158389290229</v>
      </c>
      <c r="L107" s="47">
        <f>IF(L15="OK",L108*Constants!$D3*Constants!$J8,"N/A")</f>
        <v>7480.364244551507</v>
      </c>
      <c r="M107" s="47">
        <f>IF(M15="OK",M108*Constants!$D3*Constants!$J8,"N/A")</f>
        <v>8899.2263026858309</v>
      </c>
      <c r="N107" s="47">
        <f>IF(N15="OK",N108*Constants!$D3*Constants!$J8,"N/A")</f>
        <v>10400.099145227841</v>
      </c>
      <c r="O107" s="47">
        <f>IF(O15="OK",O108*Constants!$D3*Constants!$J8,"N/A")</f>
        <v>11997.01765536663</v>
      </c>
      <c r="P107" s="47">
        <f>IF(P15="OK",P108*Constants!$D3*Constants!$J8,"N/A")</f>
        <v>13704.66669876069</v>
      </c>
      <c r="Q107" s="47">
        <f>IF(Q15="OK",Q108*Constants!$D3*Constants!$J8,"N/A")</f>
        <v>15538.715909874474</v>
      </c>
      <c r="R107" s="47">
        <f>IF(R15="OK",R108*Constants!$D3*Constants!$J8,"N/A")</f>
        <v>17516.437524951365</v>
      </c>
      <c r="S107" s="47">
        <f>IF(S15="OK",S108*Constants!$D3*Constants!$J8,"N/A")</f>
        <v>19656.304903339191</v>
      </c>
      <c r="T107" s="47">
        <f>IF(T15="OK",T108*Constants!$D3*Constants!$J8,"N/A")</f>
        <v>21978.320819999069</v>
      </c>
      <c r="U107" s="47">
        <f>IF(U15="OK",U108*Constants!$D3*Constants!$J8,"N/A")</f>
        <v>24474.49516312774</v>
      </c>
      <c r="V107" s="47">
        <f>IF(V15="OK",V108*Constants!$D3*Constants!$J8,"N/A")</f>
        <v>27157.02767858934</v>
      </c>
      <c r="W107" s="47">
        <f>IF(W15="OK",W108*Constants!$D3*Constants!$J8,"N/A")</f>
        <v>30074.595071637108</v>
      </c>
    </row>
    <row r="108" spans="1:23" ht="15" customHeight="1" x14ac:dyDescent="0.25">
      <c r="A108" s="211"/>
      <c r="B108" s="56" t="s">
        <v>36</v>
      </c>
      <c r="C108" s="47">
        <f>IF(C15="OK",C52*IF(engine.cfg!$D211,C4,C57)*C106/Constants!$J9,"N/A")</f>
        <v>9325.2125169186329</v>
      </c>
      <c r="D108" s="47">
        <f>IF(D15="OK",D52*IF(engine.cfg!$D211,D4,D57)*D106/Constants!$J9,"N/A")</f>
        <v>7882.217229436148</v>
      </c>
      <c r="E108" s="47">
        <f>IF(E15="OK",E52*IF(engine.cfg!$D211,E4,E57)*E106/Constants!$J9,"N/A")</f>
        <v>6622.796022747325</v>
      </c>
      <c r="F108" s="47">
        <f>IF(F15="OK",F52*IF(engine.cfg!$D211,F4,F57)*F106/Constants!$J9,"N/A")</f>
        <v>5521.0020796427025</v>
      </c>
      <c r="G108" s="47">
        <f>IF(G15="OK",G52*IF(engine.cfg!$D211,G4,G57)*G106/Constants!$J9,"N/A")</f>
        <v>4569.8655347467829</v>
      </c>
      <c r="H108" s="47">
        <f>IF(H15="OK",H52*IF(engine.cfg!$D211,H4,H57)*H106/Constants!$J9,"N/A")</f>
        <v>3754.2419871445722</v>
      </c>
      <c r="I108" s="47">
        <f>IF(I15="OK",I52*IF(engine.cfg!$D211,I4,I57)*I106/Constants!$J9,"N/A")</f>
        <v>3076.7873149596408</v>
      </c>
      <c r="J108" s="47">
        <f>IF(J15="OK",J52*IF(engine.cfg!$D211,J4,J57)*J106/Constants!$J9,"N/A")</f>
        <v>2499.9358225376377</v>
      </c>
      <c r="K108" s="47">
        <f>IF(K15="OK",K52*IF(engine.cfg!$D211,K4,K57)*K106/Constants!$J9,"N/A")</f>
        <v>1979.4783513218854</v>
      </c>
      <c r="L108" s="47">
        <f>IF(L15="OK",L52*IF(engine.cfg!$D211,L4,L57)*L106/Constants!$J9,"N/A")</f>
        <v>1681.6527798184884</v>
      </c>
      <c r="M108" s="47">
        <f>IF(M15="OK",M52*IF(engine.cfg!$D211,M4,M57)*M106/Constants!$J9,"N/A")</f>
        <v>2000.625659511946</v>
      </c>
      <c r="N108" s="47">
        <f>IF(N15="OK",N52*IF(engine.cfg!$D211,N4,N57)*N106/Constants!$J9,"N/A")</f>
        <v>2338.0352969708733</v>
      </c>
      <c r="O108" s="47">
        <f>IF(O15="OK",O52*IF(engine.cfg!$D211,O4,O57)*O106/Constants!$J9,"N/A")</f>
        <v>2697.0368594515389</v>
      </c>
      <c r="P108" s="47">
        <f>IF(P15="OK",P52*IF(engine.cfg!$D211,P4,P57)*P106/Constants!$J9,"N/A")</f>
        <v>3080.931636082189</v>
      </c>
      <c r="Q108" s="47">
        <f>IF(Q15="OK",Q52*IF(engine.cfg!$D211,Q4,Q57)*Q106/Constants!$J9,"N/A")</f>
        <v>3493.2423008255364</v>
      </c>
      <c r="R108" s="47">
        <f>IF(R15="OK",R52*IF(engine.cfg!$D211,R4,R57)*R106/Constants!$J9,"N/A")</f>
        <v>3937.8518068564244</v>
      </c>
      <c r="S108" s="47">
        <f>IF(S15="OK",S52*IF(engine.cfg!$D211,S4,S57)*S106/Constants!$J9,"N/A")</f>
        <v>4418.91313056534</v>
      </c>
      <c r="T108" s="47">
        <f>IF(T15="OK",T52*IF(engine.cfg!$D211,T4,T57)*T106/Constants!$J9,"N/A")</f>
        <v>4940.9230746503536</v>
      </c>
      <c r="U108" s="47">
        <f>IF(U15="OK",U52*IF(engine.cfg!$D211,U4,U57)*U106/Constants!$J9,"N/A")</f>
        <v>5502.0853905217236</v>
      </c>
      <c r="V108" s="47">
        <f>IF(V15="OK",V52*IF(engine.cfg!$D211,V4,V57)*V106/Constants!$J9,"N/A")</f>
        <v>6105.1426901532541</v>
      </c>
      <c r="W108" s="47">
        <f>IF(W15="OK",W52*IF(engine.cfg!$D211,W4,W57)*W106/Constants!$J9,"N/A")</f>
        <v>6761.0379322065</v>
      </c>
    </row>
    <row r="109" spans="1:23" ht="15" customHeight="1" x14ac:dyDescent="0.25">
      <c r="A109" s="55" t="s">
        <v>196</v>
      </c>
      <c r="B109" s="56" t="s">
        <v>14</v>
      </c>
      <c r="C109" s="50" t="str" cm="1">
        <f t="array" ref="C109">IF(AND(C15="OK",engine.cfg!$D234),INDEX(Constants!$Q25:$T28,MIN(MATCH(MAX(Constants!$P25,C94),Constants!$P25:$P28),ROWS(Constants!$P25:$P28)-1),MIN(MATCH(MAX(Constants!$Q24,C4),Constants!$Q24:$T24),COLUMNS(Constants!$Q24:$T24)-1))+(INDEX(Constants!$Q25:$T28,MIN(MATCH(MAX(Constants!$P25,C94),Constants!$P25:$P28),ROWS(Constants!$P25:$P28)-1)+1,MIN(MATCH(MAX(Constants!$Q24,C4),Constants!$Q24:$T24),COLUMNS(Constants!$Q24:$T24)-1))-INDEX(Constants!$Q25:$T28,MIN(MATCH(MAX(Constants!$P25,C94),Constants!$P25:$P28),ROWS(Constants!$P25:$P28)-1),MIN(MATCH(MAX(Constants!$Q24,C4),Constants!$Q24:$T24),COLUMNS(Constants!$Q24:$T24)-1)))*IF(C94&lt;=INDEX(Constants!$P25:$P28,MIN(MATCH(MAX(Constants!$P25,C94),Constants!$P25:$P28),ROWS(Constants!$P25:$P28)-1)),0,IF(C94&gt;=INDEX(Constants!$P25:$P28,MIN(MATCH(MAX(Constants!$P25,C94),Constants!$P25:$P28),ROWS(Constants!$P25:$P28)-1)+1),1,(C94-INDEX(Constants!$P25:$P28,MIN(MATCH(MAX(Constants!$P25,C94),Constants!$P25:$P28),ROWS(Constants!$P25:$P28)-1)))/(INDEX(Constants!$P25:$P28,MIN(MATCH(MAX(Constants!$P25,C94),Constants!$P25:$P28),ROWS(Constants!$P25:$P28)-1)+1)-INDEX(Constants!$P25:$P28,MIN(MATCH(MAX(Constants!$P25,C94),Constants!$P25:$P28),ROWS(Constants!$P25:$P28)-1)))))+(INDEX(Constants!$Q25:$T28,MIN(MATCH(MAX(Constants!$P25,C94),Constants!$P25:$P28),ROWS(Constants!$P25:$P28)-1),MIN(MATCH(MAX(Constants!$Q24,C4),Constants!$Q24:$T24),COLUMNS(Constants!$Q24:$T24)-1)+1)+(INDEX(Constants!$Q25:$T28,MIN(MATCH(MAX(Constants!$P25,C94),Constants!$P25:$P28),ROWS(Constants!$P25:$P28)-1)+1,MIN(MATCH(MAX(Constants!$Q24,C4),Constants!$Q24:$T24),COLUMNS(Constants!$Q24:$T24)-1)+1)-INDEX(Constants!$Q25:$T28,MIN(MATCH(MAX(Constants!$P25,C94),Constants!$P25:$P28),ROWS(Constants!$P25:$P28)-1),MIN(MATCH(MAX(Constants!$Q24,C4),Constants!$Q24:$T24),COLUMNS(Constants!$Q24:$T24)-1)+1))*IF(C94&lt;=INDEX(Constants!$P25:$P28,MIN(MATCH(MAX(Constants!$P25,C94),Constants!$P25:$P28),ROWS(Constants!$P25:$P28)-1)),0,IF(C94&gt;=INDEX(Constants!$P25:$P28,MIN(MATCH(MAX(Constants!$P25,C94),Constants!$P25:$P28),ROWS(Constants!$P25:$P28)-1)+1),1,(C94-INDEX(Constants!$P25:$P28,MIN(MATCH(MAX(Constants!$P25,C94),Constants!$P25:$P28),ROWS(Constants!$P25:$P28)-1)))/(INDEX(Constants!$P25:$P28,MIN(MATCH(MAX(Constants!$P25,C94),Constants!$P25:$P28),ROWS(Constants!$P25:$P28)-1)+1)-INDEX(Constants!$P25:$P28,MIN(MATCH(MAX(Constants!$P25,C94),Constants!$P25:$P28),ROWS(Constants!$P25:$P28)-1)))))-(INDEX(Constants!$Q25:$T28,MIN(MATCH(MAX(Constants!$P25,C94),Constants!$P25:$P28),ROWS(Constants!$P25:$P28)-1),MIN(MATCH(MAX(Constants!$Q24,C4),Constants!$Q24:$T24),COLUMNS(Constants!$Q24:$T24)-1))+(INDEX(Constants!$Q25:$T28,MIN(MATCH(MAX(Constants!$P25,C94),Constants!$P25:$P28),ROWS(Constants!$P25:$P28)-1)+1,MIN(MATCH(MAX(Constants!$Q24,C4),Constants!$Q24:$T24),COLUMNS(Constants!$Q24:$T24)-1))-INDEX(Constants!$Q25:$T28,MIN(MATCH(MAX(Constants!$P25,C94),Constants!$P25:$P28),ROWS(Constants!$P25:$P28)-1),MIN(MATCH(MAX(Constants!$Q24,C4),Constants!$Q24:$T24),COLUMNS(Constants!$Q24:$T24)-1)))*IF(C94&lt;=INDEX(Constants!$P25:$P28,MIN(MATCH(MAX(Constants!$P25,C94),Constants!$P25:$P28),ROWS(Constants!$P25:$P28)-1)),0,IF(C94&gt;=INDEX(Constants!$P25:$P28,MIN(MATCH(MAX(Constants!$P25,C94),Constants!$P25:$P28),ROWS(Constants!$P25:$P28)-1)+1),1,(C94-INDEX(Constants!$P25:$P28,MIN(MATCH(MAX(Constants!$P25,C94),Constants!$P25:$P28),ROWS(Constants!$P25:$P28)-1)))/(INDEX(Constants!$P25:$P28,MIN(MATCH(MAX(Constants!$P25,C94),Constants!$P25:$P28),ROWS(Constants!$P25:$P28)-1)+1)-INDEX(Constants!$P25:$P28,MIN(MATCH(MAX(Constants!$P25,C94),Constants!$P25:$P28),ROWS(Constants!$P25:$P28)-1)))))))*IF(C4&lt;=INDEX(Constants!$Q24:$T24,MIN(MATCH(MAX(Constants!$Q24,C4),Constants!$Q24:$T24),COLUMNS(Constants!$Q24:$T24)-1)),0,IF(C4&gt;=INDEX(Constants!$Q24:$T24,MIN(MATCH(MAX(Constants!$Q24,C4),Constants!$Q24:$T24),COLUMNS(Constants!$Q24:$T24)-1)+1),1,(C4-INDEX(Constants!$Q24:$T24,MIN(MATCH(MAX(Constants!$Q24,C4),Constants!$Q24:$T24),COLUMNS(Constants!$Q24:$T24)-1)))/(INDEX(Constants!$Q24:$T24,MIN(MATCH(MAX(Constants!$Q24,C4),Constants!$Q24:$T24),COLUMNS(Constants!$Q24:$T24)-1)+1)-INDEX(Constants!$Q24:$T24,MIN(MATCH(MAX(Constants!$Q24,C4),Constants!$Q24:$T24),COLUMNS(Constants!$Q24:$T24)-1))))),"N/A")</f>
        <v>N/A</v>
      </c>
      <c r="D109" s="50" t="str" cm="1">
        <f t="array" ref="D109">IF(AND(D15="OK",engine.cfg!$D234),INDEX(Constants!$Q25:$T28,MIN(MATCH(MAX(Constants!$P25,D94),Constants!$P25:$P28),ROWS(Constants!$P25:$P28)-1),MIN(MATCH(MAX(Constants!$Q24,D4),Constants!$Q24:$T24),COLUMNS(Constants!$Q24:$T24)-1))+(INDEX(Constants!$Q25:$T28,MIN(MATCH(MAX(Constants!$P25,D94),Constants!$P25:$P28),ROWS(Constants!$P25:$P28)-1)+1,MIN(MATCH(MAX(Constants!$Q24,D4),Constants!$Q24:$T24),COLUMNS(Constants!$Q24:$T24)-1))-INDEX(Constants!$Q25:$T28,MIN(MATCH(MAX(Constants!$P25,D94),Constants!$P25:$P28),ROWS(Constants!$P25:$P28)-1),MIN(MATCH(MAX(Constants!$Q24,D4),Constants!$Q24:$T24),COLUMNS(Constants!$Q24:$T24)-1)))*IF(D94&lt;=INDEX(Constants!$P25:$P28,MIN(MATCH(MAX(Constants!$P25,D94),Constants!$P25:$P28),ROWS(Constants!$P25:$P28)-1)),0,IF(D94&gt;=INDEX(Constants!$P25:$P28,MIN(MATCH(MAX(Constants!$P25,D94),Constants!$P25:$P28),ROWS(Constants!$P25:$P28)-1)+1),1,(D94-INDEX(Constants!$P25:$P28,MIN(MATCH(MAX(Constants!$P25,D94),Constants!$P25:$P28),ROWS(Constants!$P25:$P28)-1)))/(INDEX(Constants!$P25:$P28,MIN(MATCH(MAX(Constants!$P25,D94),Constants!$P25:$P28),ROWS(Constants!$P25:$P28)-1)+1)-INDEX(Constants!$P25:$P28,MIN(MATCH(MAX(Constants!$P25,D94),Constants!$P25:$P28),ROWS(Constants!$P25:$P28)-1)))))+(INDEX(Constants!$Q25:$T28,MIN(MATCH(MAX(Constants!$P25,D94),Constants!$P25:$P28),ROWS(Constants!$P25:$P28)-1),MIN(MATCH(MAX(Constants!$Q24,D4),Constants!$Q24:$T24),COLUMNS(Constants!$Q24:$T24)-1)+1)+(INDEX(Constants!$Q25:$T28,MIN(MATCH(MAX(Constants!$P25,D94),Constants!$P25:$P28),ROWS(Constants!$P25:$P28)-1)+1,MIN(MATCH(MAX(Constants!$Q24,D4),Constants!$Q24:$T24),COLUMNS(Constants!$Q24:$T24)-1)+1)-INDEX(Constants!$Q25:$T28,MIN(MATCH(MAX(Constants!$P25,D94),Constants!$P25:$P28),ROWS(Constants!$P25:$P28)-1),MIN(MATCH(MAX(Constants!$Q24,D4),Constants!$Q24:$T24),COLUMNS(Constants!$Q24:$T24)-1)+1))*IF(D94&lt;=INDEX(Constants!$P25:$P28,MIN(MATCH(MAX(Constants!$P25,D94),Constants!$P25:$P28),ROWS(Constants!$P25:$P28)-1)),0,IF(D94&gt;=INDEX(Constants!$P25:$P28,MIN(MATCH(MAX(Constants!$P25,D94),Constants!$P25:$P28),ROWS(Constants!$P25:$P28)-1)+1),1,(D94-INDEX(Constants!$P25:$P28,MIN(MATCH(MAX(Constants!$P25,D94),Constants!$P25:$P28),ROWS(Constants!$P25:$P28)-1)))/(INDEX(Constants!$P25:$P28,MIN(MATCH(MAX(Constants!$P25,D94),Constants!$P25:$P28),ROWS(Constants!$P25:$P28)-1)+1)-INDEX(Constants!$P25:$P28,MIN(MATCH(MAX(Constants!$P25,D94),Constants!$P25:$P28),ROWS(Constants!$P25:$P28)-1)))))-(INDEX(Constants!$Q25:$T28,MIN(MATCH(MAX(Constants!$P25,D94),Constants!$P25:$P28),ROWS(Constants!$P25:$P28)-1),MIN(MATCH(MAX(Constants!$Q24,D4),Constants!$Q24:$T24),COLUMNS(Constants!$Q24:$T24)-1))+(INDEX(Constants!$Q25:$T28,MIN(MATCH(MAX(Constants!$P25,D94),Constants!$P25:$P28),ROWS(Constants!$P25:$P28)-1)+1,MIN(MATCH(MAX(Constants!$Q24,D4),Constants!$Q24:$T24),COLUMNS(Constants!$Q24:$T24)-1))-INDEX(Constants!$Q25:$T28,MIN(MATCH(MAX(Constants!$P25,D94),Constants!$P25:$P28),ROWS(Constants!$P25:$P28)-1),MIN(MATCH(MAX(Constants!$Q24,D4),Constants!$Q24:$T24),COLUMNS(Constants!$Q24:$T24)-1)))*IF(D94&lt;=INDEX(Constants!$P25:$P28,MIN(MATCH(MAX(Constants!$P25,D94),Constants!$P25:$P28),ROWS(Constants!$P25:$P28)-1)),0,IF(D94&gt;=INDEX(Constants!$P25:$P28,MIN(MATCH(MAX(Constants!$P25,D94),Constants!$P25:$P28),ROWS(Constants!$P25:$P28)-1)+1),1,(D94-INDEX(Constants!$P25:$P28,MIN(MATCH(MAX(Constants!$P25,D94),Constants!$P25:$P28),ROWS(Constants!$P25:$P28)-1)))/(INDEX(Constants!$P25:$P28,MIN(MATCH(MAX(Constants!$P25,D94),Constants!$P25:$P28),ROWS(Constants!$P25:$P28)-1)+1)-INDEX(Constants!$P25:$P28,MIN(MATCH(MAX(Constants!$P25,D94),Constants!$P25:$P28),ROWS(Constants!$P25:$P28)-1)))))))*IF(D4&lt;=INDEX(Constants!$Q24:$T24,MIN(MATCH(MAX(Constants!$Q24,D4),Constants!$Q24:$T24),COLUMNS(Constants!$Q24:$T24)-1)),0,IF(D4&gt;=INDEX(Constants!$Q24:$T24,MIN(MATCH(MAX(Constants!$Q24,D4),Constants!$Q24:$T24),COLUMNS(Constants!$Q24:$T24)-1)+1),1,(D4-INDEX(Constants!$Q24:$T24,MIN(MATCH(MAX(Constants!$Q24,D4),Constants!$Q24:$T24),COLUMNS(Constants!$Q24:$T24)-1)))/(INDEX(Constants!$Q24:$T24,MIN(MATCH(MAX(Constants!$Q24,D4),Constants!$Q24:$T24),COLUMNS(Constants!$Q24:$T24)-1)+1)-INDEX(Constants!$Q24:$T24,MIN(MATCH(MAX(Constants!$Q24,D4),Constants!$Q24:$T24),COLUMNS(Constants!$Q24:$T24)-1))))),"N/A")</f>
        <v>N/A</v>
      </c>
      <c r="E109" s="50" t="str" cm="1">
        <f t="array" ref="E109">IF(AND(E15="OK",engine.cfg!$D234),INDEX(Constants!$Q25:$T28,MIN(MATCH(MAX(Constants!$P25,E94),Constants!$P25:$P28),ROWS(Constants!$P25:$P28)-1),MIN(MATCH(MAX(Constants!$Q24,E4),Constants!$Q24:$T24),COLUMNS(Constants!$Q24:$T24)-1))+(INDEX(Constants!$Q25:$T28,MIN(MATCH(MAX(Constants!$P25,E94),Constants!$P25:$P28),ROWS(Constants!$P25:$P28)-1)+1,MIN(MATCH(MAX(Constants!$Q24,E4),Constants!$Q24:$T24),COLUMNS(Constants!$Q24:$T24)-1))-INDEX(Constants!$Q25:$T28,MIN(MATCH(MAX(Constants!$P25,E94),Constants!$P25:$P28),ROWS(Constants!$P25:$P28)-1),MIN(MATCH(MAX(Constants!$Q24,E4),Constants!$Q24:$T24),COLUMNS(Constants!$Q24:$T24)-1)))*IF(E94&lt;=INDEX(Constants!$P25:$P28,MIN(MATCH(MAX(Constants!$P25,E94),Constants!$P25:$P28),ROWS(Constants!$P25:$P28)-1)),0,IF(E94&gt;=INDEX(Constants!$P25:$P28,MIN(MATCH(MAX(Constants!$P25,E94),Constants!$P25:$P28),ROWS(Constants!$P25:$P28)-1)+1),1,(E94-INDEX(Constants!$P25:$P28,MIN(MATCH(MAX(Constants!$P25,E94),Constants!$P25:$P28),ROWS(Constants!$P25:$P28)-1)))/(INDEX(Constants!$P25:$P28,MIN(MATCH(MAX(Constants!$P25,E94),Constants!$P25:$P28),ROWS(Constants!$P25:$P28)-1)+1)-INDEX(Constants!$P25:$P28,MIN(MATCH(MAX(Constants!$P25,E94),Constants!$P25:$P28),ROWS(Constants!$P25:$P28)-1)))))+(INDEX(Constants!$Q25:$T28,MIN(MATCH(MAX(Constants!$P25,E94),Constants!$P25:$P28),ROWS(Constants!$P25:$P28)-1),MIN(MATCH(MAX(Constants!$Q24,E4),Constants!$Q24:$T24),COLUMNS(Constants!$Q24:$T24)-1)+1)+(INDEX(Constants!$Q25:$T28,MIN(MATCH(MAX(Constants!$P25,E94),Constants!$P25:$P28),ROWS(Constants!$P25:$P28)-1)+1,MIN(MATCH(MAX(Constants!$Q24,E4),Constants!$Q24:$T24),COLUMNS(Constants!$Q24:$T24)-1)+1)-INDEX(Constants!$Q25:$T28,MIN(MATCH(MAX(Constants!$P25,E94),Constants!$P25:$P28),ROWS(Constants!$P25:$P28)-1),MIN(MATCH(MAX(Constants!$Q24,E4),Constants!$Q24:$T24),COLUMNS(Constants!$Q24:$T24)-1)+1))*IF(E94&lt;=INDEX(Constants!$P25:$P28,MIN(MATCH(MAX(Constants!$P25,E94),Constants!$P25:$P28),ROWS(Constants!$P25:$P28)-1)),0,IF(E94&gt;=INDEX(Constants!$P25:$P28,MIN(MATCH(MAX(Constants!$P25,E94),Constants!$P25:$P28),ROWS(Constants!$P25:$P28)-1)+1),1,(E94-INDEX(Constants!$P25:$P28,MIN(MATCH(MAX(Constants!$P25,E94),Constants!$P25:$P28),ROWS(Constants!$P25:$P28)-1)))/(INDEX(Constants!$P25:$P28,MIN(MATCH(MAX(Constants!$P25,E94),Constants!$P25:$P28),ROWS(Constants!$P25:$P28)-1)+1)-INDEX(Constants!$P25:$P28,MIN(MATCH(MAX(Constants!$P25,E94),Constants!$P25:$P28),ROWS(Constants!$P25:$P28)-1)))))-(INDEX(Constants!$Q25:$T28,MIN(MATCH(MAX(Constants!$P25,E94),Constants!$P25:$P28),ROWS(Constants!$P25:$P28)-1),MIN(MATCH(MAX(Constants!$Q24,E4),Constants!$Q24:$T24),COLUMNS(Constants!$Q24:$T24)-1))+(INDEX(Constants!$Q25:$T28,MIN(MATCH(MAX(Constants!$P25,E94),Constants!$P25:$P28),ROWS(Constants!$P25:$P28)-1)+1,MIN(MATCH(MAX(Constants!$Q24,E4),Constants!$Q24:$T24),COLUMNS(Constants!$Q24:$T24)-1))-INDEX(Constants!$Q25:$T28,MIN(MATCH(MAX(Constants!$P25,E94),Constants!$P25:$P28),ROWS(Constants!$P25:$P28)-1),MIN(MATCH(MAX(Constants!$Q24,E4),Constants!$Q24:$T24),COLUMNS(Constants!$Q24:$T24)-1)))*IF(E94&lt;=INDEX(Constants!$P25:$P28,MIN(MATCH(MAX(Constants!$P25,E94),Constants!$P25:$P28),ROWS(Constants!$P25:$P28)-1)),0,IF(E94&gt;=INDEX(Constants!$P25:$P28,MIN(MATCH(MAX(Constants!$P25,E94),Constants!$P25:$P28),ROWS(Constants!$P25:$P28)-1)+1),1,(E94-INDEX(Constants!$P25:$P28,MIN(MATCH(MAX(Constants!$P25,E94),Constants!$P25:$P28),ROWS(Constants!$P25:$P28)-1)))/(INDEX(Constants!$P25:$P28,MIN(MATCH(MAX(Constants!$P25,E94),Constants!$P25:$P28),ROWS(Constants!$P25:$P28)-1)+1)-INDEX(Constants!$P25:$P28,MIN(MATCH(MAX(Constants!$P25,E94),Constants!$P25:$P28),ROWS(Constants!$P25:$P28)-1)))))))*IF(E4&lt;=INDEX(Constants!$Q24:$T24,MIN(MATCH(MAX(Constants!$Q24,E4),Constants!$Q24:$T24),COLUMNS(Constants!$Q24:$T24)-1)),0,IF(E4&gt;=INDEX(Constants!$Q24:$T24,MIN(MATCH(MAX(Constants!$Q24,E4),Constants!$Q24:$T24),COLUMNS(Constants!$Q24:$T24)-1)+1),1,(E4-INDEX(Constants!$Q24:$T24,MIN(MATCH(MAX(Constants!$Q24,E4),Constants!$Q24:$T24),COLUMNS(Constants!$Q24:$T24)-1)))/(INDEX(Constants!$Q24:$T24,MIN(MATCH(MAX(Constants!$Q24,E4),Constants!$Q24:$T24),COLUMNS(Constants!$Q24:$T24)-1)+1)-INDEX(Constants!$Q24:$T24,MIN(MATCH(MAX(Constants!$Q24,E4),Constants!$Q24:$T24),COLUMNS(Constants!$Q24:$T24)-1))))),"N/A")</f>
        <v>N/A</v>
      </c>
      <c r="F109" s="50" t="str" cm="1">
        <f t="array" ref="F109">IF(AND(F15="OK",engine.cfg!$D234),INDEX(Constants!$Q25:$T28,MIN(MATCH(MAX(Constants!$P25,F94),Constants!$P25:$P28),ROWS(Constants!$P25:$P28)-1),MIN(MATCH(MAX(Constants!$Q24,F4),Constants!$Q24:$T24),COLUMNS(Constants!$Q24:$T24)-1))+(INDEX(Constants!$Q25:$T28,MIN(MATCH(MAX(Constants!$P25,F94),Constants!$P25:$P28),ROWS(Constants!$P25:$P28)-1)+1,MIN(MATCH(MAX(Constants!$Q24,F4),Constants!$Q24:$T24),COLUMNS(Constants!$Q24:$T24)-1))-INDEX(Constants!$Q25:$T28,MIN(MATCH(MAX(Constants!$P25,F94),Constants!$P25:$P28),ROWS(Constants!$P25:$P28)-1),MIN(MATCH(MAX(Constants!$Q24,F4),Constants!$Q24:$T24),COLUMNS(Constants!$Q24:$T24)-1)))*IF(F94&lt;=INDEX(Constants!$P25:$P28,MIN(MATCH(MAX(Constants!$P25,F94),Constants!$P25:$P28),ROWS(Constants!$P25:$P28)-1)),0,IF(F94&gt;=INDEX(Constants!$P25:$P28,MIN(MATCH(MAX(Constants!$P25,F94),Constants!$P25:$P28),ROWS(Constants!$P25:$P28)-1)+1),1,(F94-INDEX(Constants!$P25:$P28,MIN(MATCH(MAX(Constants!$P25,F94),Constants!$P25:$P28),ROWS(Constants!$P25:$P28)-1)))/(INDEX(Constants!$P25:$P28,MIN(MATCH(MAX(Constants!$P25,F94),Constants!$P25:$P28),ROWS(Constants!$P25:$P28)-1)+1)-INDEX(Constants!$P25:$P28,MIN(MATCH(MAX(Constants!$P25,F94),Constants!$P25:$P28),ROWS(Constants!$P25:$P28)-1)))))+(INDEX(Constants!$Q25:$T28,MIN(MATCH(MAX(Constants!$P25,F94),Constants!$P25:$P28),ROWS(Constants!$P25:$P28)-1),MIN(MATCH(MAX(Constants!$Q24,F4),Constants!$Q24:$T24),COLUMNS(Constants!$Q24:$T24)-1)+1)+(INDEX(Constants!$Q25:$T28,MIN(MATCH(MAX(Constants!$P25,F94),Constants!$P25:$P28),ROWS(Constants!$P25:$P28)-1)+1,MIN(MATCH(MAX(Constants!$Q24,F4),Constants!$Q24:$T24),COLUMNS(Constants!$Q24:$T24)-1)+1)-INDEX(Constants!$Q25:$T28,MIN(MATCH(MAX(Constants!$P25,F94),Constants!$P25:$P28),ROWS(Constants!$P25:$P28)-1),MIN(MATCH(MAX(Constants!$Q24,F4),Constants!$Q24:$T24),COLUMNS(Constants!$Q24:$T24)-1)+1))*IF(F94&lt;=INDEX(Constants!$P25:$P28,MIN(MATCH(MAX(Constants!$P25,F94),Constants!$P25:$P28),ROWS(Constants!$P25:$P28)-1)),0,IF(F94&gt;=INDEX(Constants!$P25:$P28,MIN(MATCH(MAX(Constants!$P25,F94),Constants!$P25:$P28),ROWS(Constants!$P25:$P28)-1)+1),1,(F94-INDEX(Constants!$P25:$P28,MIN(MATCH(MAX(Constants!$P25,F94),Constants!$P25:$P28),ROWS(Constants!$P25:$P28)-1)))/(INDEX(Constants!$P25:$P28,MIN(MATCH(MAX(Constants!$P25,F94),Constants!$P25:$P28),ROWS(Constants!$P25:$P28)-1)+1)-INDEX(Constants!$P25:$P28,MIN(MATCH(MAX(Constants!$P25,F94),Constants!$P25:$P28),ROWS(Constants!$P25:$P28)-1)))))-(INDEX(Constants!$Q25:$T28,MIN(MATCH(MAX(Constants!$P25,F94),Constants!$P25:$P28),ROWS(Constants!$P25:$P28)-1),MIN(MATCH(MAX(Constants!$Q24,F4),Constants!$Q24:$T24),COLUMNS(Constants!$Q24:$T24)-1))+(INDEX(Constants!$Q25:$T28,MIN(MATCH(MAX(Constants!$P25,F94),Constants!$P25:$P28),ROWS(Constants!$P25:$P28)-1)+1,MIN(MATCH(MAX(Constants!$Q24,F4),Constants!$Q24:$T24),COLUMNS(Constants!$Q24:$T24)-1))-INDEX(Constants!$Q25:$T28,MIN(MATCH(MAX(Constants!$P25,F94),Constants!$P25:$P28),ROWS(Constants!$P25:$P28)-1),MIN(MATCH(MAX(Constants!$Q24,F4),Constants!$Q24:$T24),COLUMNS(Constants!$Q24:$T24)-1)))*IF(F94&lt;=INDEX(Constants!$P25:$P28,MIN(MATCH(MAX(Constants!$P25,F94),Constants!$P25:$P28),ROWS(Constants!$P25:$P28)-1)),0,IF(F94&gt;=INDEX(Constants!$P25:$P28,MIN(MATCH(MAX(Constants!$P25,F94),Constants!$P25:$P28),ROWS(Constants!$P25:$P28)-1)+1),1,(F94-INDEX(Constants!$P25:$P28,MIN(MATCH(MAX(Constants!$P25,F94),Constants!$P25:$P28),ROWS(Constants!$P25:$P28)-1)))/(INDEX(Constants!$P25:$P28,MIN(MATCH(MAX(Constants!$P25,F94),Constants!$P25:$P28),ROWS(Constants!$P25:$P28)-1)+1)-INDEX(Constants!$P25:$P28,MIN(MATCH(MAX(Constants!$P25,F94),Constants!$P25:$P28),ROWS(Constants!$P25:$P28)-1)))))))*IF(F4&lt;=INDEX(Constants!$Q24:$T24,MIN(MATCH(MAX(Constants!$Q24,F4),Constants!$Q24:$T24),COLUMNS(Constants!$Q24:$T24)-1)),0,IF(F4&gt;=INDEX(Constants!$Q24:$T24,MIN(MATCH(MAX(Constants!$Q24,F4),Constants!$Q24:$T24),COLUMNS(Constants!$Q24:$T24)-1)+1),1,(F4-INDEX(Constants!$Q24:$T24,MIN(MATCH(MAX(Constants!$Q24,F4),Constants!$Q24:$T24),COLUMNS(Constants!$Q24:$T24)-1)))/(INDEX(Constants!$Q24:$T24,MIN(MATCH(MAX(Constants!$Q24,F4),Constants!$Q24:$T24),COLUMNS(Constants!$Q24:$T24)-1)+1)-INDEX(Constants!$Q24:$T24,MIN(MATCH(MAX(Constants!$Q24,F4),Constants!$Q24:$T24),COLUMNS(Constants!$Q24:$T24)-1))))),"N/A")</f>
        <v>N/A</v>
      </c>
      <c r="G109" s="50" t="str" cm="1">
        <f t="array" ref="G109">IF(AND(G15="OK",engine.cfg!$D234),INDEX(Constants!$Q25:$T28,MIN(MATCH(MAX(Constants!$P25,G94),Constants!$P25:$P28),ROWS(Constants!$P25:$P28)-1),MIN(MATCH(MAX(Constants!$Q24,G4),Constants!$Q24:$T24),COLUMNS(Constants!$Q24:$T24)-1))+(INDEX(Constants!$Q25:$T28,MIN(MATCH(MAX(Constants!$P25,G94),Constants!$P25:$P28),ROWS(Constants!$P25:$P28)-1)+1,MIN(MATCH(MAX(Constants!$Q24,G4),Constants!$Q24:$T24),COLUMNS(Constants!$Q24:$T24)-1))-INDEX(Constants!$Q25:$T28,MIN(MATCH(MAX(Constants!$P25,G94),Constants!$P25:$P28),ROWS(Constants!$P25:$P28)-1),MIN(MATCH(MAX(Constants!$Q24,G4),Constants!$Q24:$T24),COLUMNS(Constants!$Q24:$T24)-1)))*IF(G94&lt;=INDEX(Constants!$P25:$P28,MIN(MATCH(MAX(Constants!$P25,G94),Constants!$P25:$P28),ROWS(Constants!$P25:$P28)-1)),0,IF(G94&gt;=INDEX(Constants!$P25:$P28,MIN(MATCH(MAX(Constants!$P25,G94),Constants!$P25:$P28),ROWS(Constants!$P25:$P28)-1)+1),1,(G94-INDEX(Constants!$P25:$P28,MIN(MATCH(MAX(Constants!$P25,G94),Constants!$P25:$P28),ROWS(Constants!$P25:$P28)-1)))/(INDEX(Constants!$P25:$P28,MIN(MATCH(MAX(Constants!$P25,G94),Constants!$P25:$P28),ROWS(Constants!$P25:$P28)-1)+1)-INDEX(Constants!$P25:$P28,MIN(MATCH(MAX(Constants!$P25,G94),Constants!$P25:$P28),ROWS(Constants!$P25:$P28)-1)))))+(INDEX(Constants!$Q25:$T28,MIN(MATCH(MAX(Constants!$P25,G94),Constants!$P25:$P28),ROWS(Constants!$P25:$P28)-1),MIN(MATCH(MAX(Constants!$Q24,G4),Constants!$Q24:$T24),COLUMNS(Constants!$Q24:$T24)-1)+1)+(INDEX(Constants!$Q25:$T28,MIN(MATCH(MAX(Constants!$P25,G94),Constants!$P25:$P28),ROWS(Constants!$P25:$P28)-1)+1,MIN(MATCH(MAX(Constants!$Q24,G4),Constants!$Q24:$T24),COLUMNS(Constants!$Q24:$T24)-1)+1)-INDEX(Constants!$Q25:$T28,MIN(MATCH(MAX(Constants!$P25,G94),Constants!$P25:$P28),ROWS(Constants!$P25:$P28)-1),MIN(MATCH(MAX(Constants!$Q24,G4),Constants!$Q24:$T24),COLUMNS(Constants!$Q24:$T24)-1)+1))*IF(G94&lt;=INDEX(Constants!$P25:$P28,MIN(MATCH(MAX(Constants!$P25,G94),Constants!$P25:$P28),ROWS(Constants!$P25:$P28)-1)),0,IF(G94&gt;=INDEX(Constants!$P25:$P28,MIN(MATCH(MAX(Constants!$P25,G94),Constants!$P25:$P28),ROWS(Constants!$P25:$P28)-1)+1),1,(G94-INDEX(Constants!$P25:$P28,MIN(MATCH(MAX(Constants!$P25,G94),Constants!$P25:$P28),ROWS(Constants!$P25:$P28)-1)))/(INDEX(Constants!$P25:$P28,MIN(MATCH(MAX(Constants!$P25,G94),Constants!$P25:$P28),ROWS(Constants!$P25:$P28)-1)+1)-INDEX(Constants!$P25:$P28,MIN(MATCH(MAX(Constants!$P25,G94),Constants!$P25:$P28),ROWS(Constants!$P25:$P28)-1)))))-(INDEX(Constants!$Q25:$T28,MIN(MATCH(MAX(Constants!$P25,G94),Constants!$P25:$P28),ROWS(Constants!$P25:$P28)-1),MIN(MATCH(MAX(Constants!$Q24,G4),Constants!$Q24:$T24),COLUMNS(Constants!$Q24:$T24)-1))+(INDEX(Constants!$Q25:$T28,MIN(MATCH(MAX(Constants!$P25,G94),Constants!$P25:$P28),ROWS(Constants!$P25:$P28)-1)+1,MIN(MATCH(MAX(Constants!$Q24,G4),Constants!$Q24:$T24),COLUMNS(Constants!$Q24:$T24)-1))-INDEX(Constants!$Q25:$T28,MIN(MATCH(MAX(Constants!$P25,G94),Constants!$P25:$P28),ROWS(Constants!$P25:$P28)-1),MIN(MATCH(MAX(Constants!$Q24,G4),Constants!$Q24:$T24),COLUMNS(Constants!$Q24:$T24)-1)))*IF(G94&lt;=INDEX(Constants!$P25:$P28,MIN(MATCH(MAX(Constants!$P25,G94),Constants!$P25:$P28),ROWS(Constants!$P25:$P28)-1)),0,IF(G94&gt;=INDEX(Constants!$P25:$P28,MIN(MATCH(MAX(Constants!$P25,G94),Constants!$P25:$P28),ROWS(Constants!$P25:$P28)-1)+1),1,(G94-INDEX(Constants!$P25:$P28,MIN(MATCH(MAX(Constants!$P25,G94),Constants!$P25:$P28),ROWS(Constants!$P25:$P28)-1)))/(INDEX(Constants!$P25:$P28,MIN(MATCH(MAX(Constants!$P25,G94),Constants!$P25:$P28),ROWS(Constants!$P25:$P28)-1)+1)-INDEX(Constants!$P25:$P28,MIN(MATCH(MAX(Constants!$P25,G94),Constants!$P25:$P28),ROWS(Constants!$P25:$P28)-1)))))))*IF(G4&lt;=INDEX(Constants!$Q24:$T24,MIN(MATCH(MAX(Constants!$Q24,G4),Constants!$Q24:$T24),COLUMNS(Constants!$Q24:$T24)-1)),0,IF(G4&gt;=INDEX(Constants!$Q24:$T24,MIN(MATCH(MAX(Constants!$Q24,G4),Constants!$Q24:$T24),COLUMNS(Constants!$Q24:$T24)-1)+1),1,(G4-INDEX(Constants!$Q24:$T24,MIN(MATCH(MAX(Constants!$Q24,G4),Constants!$Q24:$T24),COLUMNS(Constants!$Q24:$T24)-1)))/(INDEX(Constants!$Q24:$T24,MIN(MATCH(MAX(Constants!$Q24,G4),Constants!$Q24:$T24),COLUMNS(Constants!$Q24:$T24)-1)+1)-INDEX(Constants!$Q24:$T24,MIN(MATCH(MAX(Constants!$Q24,G4),Constants!$Q24:$T24),COLUMNS(Constants!$Q24:$T24)-1))))),"N/A")</f>
        <v>N/A</v>
      </c>
      <c r="H109" s="50" t="str" cm="1">
        <f t="array" ref="H109">IF(AND(H15="OK",engine.cfg!$D234),INDEX(Constants!$Q25:$T28,MIN(MATCH(MAX(Constants!$P25,H94),Constants!$P25:$P28),ROWS(Constants!$P25:$P28)-1),MIN(MATCH(MAX(Constants!$Q24,H4),Constants!$Q24:$T24),COLUMNS(Constants!$Q24:$T24)-1))+(INDEX(Constants!$Q25:$T28,MIN(MATCH(MAX(Constants!$P25,H94),Constants!$P25:$P28),ROWS(Constants!$P25:$P28)-1)+1,MIN(MATCH(MAX(Constants!$Q24,H4),Constants!$Q24:$T24),COLUMNS(Constants!$Q24:$T24)-1))-INDEX(Constants!$Q25:$T28,MIN(MATCH(MAX(Constants!$P25,H94),Constants!$P25:$P28),ROWS(Constants!$P25:$P28)-1),MIN(MATCH(MAX(Constants!$Q24,H4),Constants!$Q24:$T24),COLUMNS(Constants!$Q24:$T24)-1)))*IF(H94&lt;=INDEX(Constants!$P25:$P28,MIN(MATCH(MAX(Constants!$P25,H94),Constants!$P25:$P28),ROWS(Constants!$P25:$P28)-1)),0,IF(H94&gt;=INDEX(Constants!$P25:$P28,MIN(MATCH(MAX(Constants!$P25,H94),Constants!$P25:$P28),ROWS(Constants!$P25:$P28)-1)+1),1,(H94-INDEX(Constants!$P25:$P28,MIN(MATCH(MAX(Constants!$P25,H94),Constants!$P25:$P28),ROWS(Constants!$P25:$P28)-1)))/(INDEX(Constants!$P25:$P28,MIN(MATCH(MAX(Constants!$P25,H94),Constants!$P25:$P28),ROWS(Constants!$P25:$P28)-1)+1)-INDEX(Constants!$P25:$P28,MIN(MATCH(MAX(Constants!$P25,H94),Constants!$P25:$P28),ROWS(Constants!$P25:$P28)-1)))))+(INDEX(Constants!$Q25:$T28,MIN(MATCH(MAX(Constants!$P25,H94),Constants!$P25:$P28),ROWS(Constants!$P25:$P28)-1),MIN(MATCH(MAX(Constants!$Q24,H4),Constants!$Q24:$T24),COLUMNS(Constants!$Q24:$T24)-1)+1)+(INDEX(Constants!$Q25:$T28,MIN(MATCH(MAX(Constants!$P25,H94),Constants!$P25:$P28),ROWS(Constants!$P25:$P28)-1)+1,MIN(MATCH(MAX(Constants!$Q24,H4),Constants!$Q24:$T24),COLUMNS(Constants!$Q24:$T24)-1)+1)-INDEX(Constants!$Q25:$T28,MIN(MATCH(MAX(Constants!$P25,H94),Constants!$P25:$P28),ROWS(Constants!$P25:$P28)-1),MIN(MATCH(MAX(Constants!$Q24,H4),Constants!$Q24:$T24),COLUMNS(Constants!$Q24:$T24)-1)+1))*IF(H94&lt;=INDEX(Constants!$P25:$P28,MIN(MATCH(MAX(Constants!$P25,H94),Constants!$P25:$P28),ROWS(Constants!$P25:$P28)-1)),0,IF(H94&gt;=INDEX(Constants!$P25:$P28,MIN(MATCH(MAX(Constants!$P25,H94),Constants!$P25:$P28),ROWS(Constants!$P25:$P28)-1)+1),1,(H94-INDEX(Constants!$P25:$P28,MIN(MATCH(MAX(Constants!$P25,H94),Constants!$P25:$P28),ROWS(Constants!$P25:$P28)-1)))/(INDEX(Constants!$P25:$P28,MIN(MATCH(MAX(Constants!$P25,H94),Constants!$P25:$P28),ROWS(Constants!$P25:$P28)-1)+1)-INDEX(Constants!$P25:$P28,MIN(MATCH(MAX(Constants!$P25,H94),Constants!$P25:$P28),ROWS(Constants!$P25:$P28)-1)))))-(INDEX(Constants!$Q25:$T28,MIN(MATCH(MAX(Constants!$P25,H94),Constants!$P25:$P28),ROWS(Constants!$P25:$P28)-1),MIN(MATCH(MAX(Constants!$Q24,H4),Constants!$Q24:$T24),COLUMNS(Constants!$Q24:$T24)-1))+(INDEX(Constants!$Q25:$T28,MIN(MATCH(MAX(Constants!$P25,H94),Constants!$P25:$P28),ROWS(Constants!$P25:$P28)-1)+1,MIN(MATCH(MAX(Constants!$Q24,H4),Constants!$Q24:$T24),COLUMNS(Constants!$Q24:$T24)-1))-INDEX(Constants!$Q25:$T28,MIN(MATCH(MAX(Constants!$P25,H94),Constants!$P25:$P28),ROWS(Constants!$P25:$P28)-1),MIN(MATCH(MAX(Constants!$Q24,H4),Constants!$Q24:$T24),COLUMNS(Constants!$Q24:$T24)-1)))*IF(H94&lt;=INDEX(Constants!$P25:$P28,MIN(MATCH(MAX(Constants!$P25,H94),Constants!$P25:$P28),ROWS(Constants!$P25:$P28)-1)),0,IF(H94&gt;=INDEX(Constants!$P25:$P28,MIN(MATCH(MAX(Constants!$P25,H94),Constants!$P25:$P28),ROWS(Constants!$P25:$P28)-1)+1),1,(H94-INDEX(Constants!$P25:$P28,MIN(MATCH(MAX(Constants!$P25,H94),Constants!$P25:$P28),ROWS(Constants!$P25:$P28)-1)))/(INDEX(Constants!$P25:$P28,MIN(MATCH(MAX(Constants!$P25,H94),Constants!$P25:$P28),ROWS(Constants!$P25:$P28)-1)+1)-INDEX(Constants!$P25:$P28,MIN(MATCH(MAX(Constants!$P25,H94),Constants!$P25:$P28),ROWS(Constants!$P25:$P28)-1)))))))*IF(H4&lt;=INDEX(Constants!$Q24:$T24,MIN(MATCH(MAX(Constants!$Q24,H4),Constants!$Q24:$T24),COLUMNS(Constants!$Q24:$T24)-1)),0,IF(H4&gt;=INDEX(Constants!$Q24:$T24,MIN(MATCH(MAX(Constants!$Q24,H4),Constants!$Q24:$T24),COLUMNS(Constants!$Q24:$T24)-1)+1),1,(H4-INDEX(Constants!$Q24:$T24,MIN(MATCH(MAX(Constants!$Q24,H4),Constants!$Q24:$T24),COLUMNS(Constants!$Q24:$T24)-1)))/(INDEX(Constants!$Q24:$T24,MIN(MATCH(MAX(Constants!$Q24,H4),Constants!$Q24:$T24),COLUMNS(Constants!$Q24:$T24)-1)+1)-INDEX(Constants!$Q24:$T24,MIN(MATCH(MAX(Constants!$Q24,H4),Constants!$Q24:$T24),COLUMNS(Constants!$Q24:$T24)-1))))),"N/A")</f>
        <v>N/A</v>
      </c>
      <c r="I109" s="50" t="str" cm="1">
        <f t="array" ref="I109">IF(AND(I15="OK",engine.cfg!$D234),INDEX(Constants!$Q25:$T28,MIN(MATCH(MAX(Constants!$P25,I94),Constants!$P25:$P28),ROWS(Constants!$P25:$P28)-1),MIN(MATCH(MAX(Constants!$Q24,I4),Constants!$Q24:$T24),COLUMNS(Constants!$Q24:$T24)-1))+(INDEX(Constants!$Q25:$T28,MIN(MATCH(MAX(Constants!$P25,I94),Constants!$P25:$P28),ROWS(Constants!$P25:$P28)-1)+1,MIN(MATCH(MAX(Constants!$Q24,I4),Constants!$Q24:$T24),COLUMNS(Constants!$Q24:$T24)-1))-INDEX(Constants!$Q25:$T28,MIN(MATCH(MAX(Constants!$P25,I94),Constants!$P25:$P28),ROWS(Constants!$P25:$P28)-1),MIN(MATCH(MAX(Constants!$Q24,I4),Constants!$Q24:$T24),COLUMNS(Constants!$Q24:$T24)-1)))*IF(I94&lt;=INDEX(Constants!$P25:$P28,MIN(MATCH(MAX(Constants!$P25,I94),Constants!$P25:$P28),ROWS(Constants!$P25:$P28)-1)),0,IF(I94&gt;=INDEX(Constants!$P25:$P28,MIN(MATCH(MAX(Constants!$P25,I94),Constants!$P25:$P28),ROWS(Constants!$P25:$P28)-1)+1),1,(I94-INDEX(Constants!$P25:$P28,MIN(MATCH(MAX(Constants!$P25,I94),Constants!$P25:$P28),ROWS(Constants!$P25:$P28)-1)))/(INDEX(Constants!$P25:$P28,MIN(MATCH(MAX(Constants!$P25,I94),Constants!$P25:$P28),ROWS(Constants!$P25:$P28)-1)+1)-INDEX(Constants!$P25:$P28,MIN(MATCH(MAX(Constants!$P25,I94),Constants!$P25:$P28),ROWS(Constants!$P25:$P28)-1)))))+(INDEX(Constants!$Q25:$T28,MIN(MATCH(MAX(Constants!$P25,I94),Constants!$P25:$P28),ROWS(Constants!$P25:$P28)-1),MIN(MATCH(MAX(Constants!$Q24,I4),Constants!$Q24:$T24),COLUMNS(Constants!$Q24:$T24)-1)+1)+(INDEX(Constants!$Q25:$T28,MIN(MATCH(MAX(Constants!$P25,I94),Constants!$P25:$P28),ROWS(Constants!$P25:$P28)-1)+1,MIN(MATCH(MAX(Constants!$Q24,I4),Constants!$Q24:$T24),COLUMNS(Constants!$Q24:$T24)-1)+1)-INDEX(Constants!$Q25:$T28,MIN(MATCH(MAX(Constants!$P25,I94),Constants!$P25:$P28),ROWS(Constants!$P25:$P28)-1),MIN(MATCH(MAX(Constants!$Q24,I4),Constants!$Q24:$T24),COLUMNS(Constants!$Q24:$T24)-1)+1))*IF(I94&lt;=INDEX(Constants!$P25:$P28,MIN(MATCH(MAX(Constants!$P25,I94),Constants!$P25:$P28),ROWS(Constants!$P25:$P28)-1)),0,IF(I94&gt;=INDEX(Constants!$P25:$P28,MIN(MATCH(MAX(Constants!$P25,I94),Constants!$P25:$P28),ROWS(Constants!$P25:$P28)-1)+1),1,(I94-INDEX(Constants!$P25:$P28,MIN(MATCH(MAX(Constants!$P25,I94),Constants!$P25:$P28),ROWS(Constants!$P25:$P28)-1)))/(INDEX(Constants!$P25:$P28,MIN(MATCH(MAX(Constants!$P25,I94),Constants!$P25:$P28),ROWS(Constants!$P25:$P28)-1)+1)-INDEX(Constants!$P25:$P28,MIN(MATCH(MAX(Constants!$P25,I94),Constants!$P25:$P28),ROWS(Constants!$P25:$P28)-1)))))-(INDEX(Constants!$Q25:$T28,MIN(MATCH(MAX(Constants!$P25,I94),Constants!$P25:$P28),ROWS(Constants!$P25:$P28)-1),MIN(MATCH(MAX(Constants!$Q24,I4),Constants!$Q24:$T24),COLUMNS(Constants!$Q24:$T24)-1))+(INDEX(Constants!$Q25:$T28,MIN(MATCH(MAX(Constants!$P25,I94),Constants!$P25:$P28),ROWS(Constants!$P25:$P28)-1)+1,MIN(MATCH(MAX(Constants!$Q24,I4),Constants!$Q24:$T24),COLUMNS(Constants!$Q24:$T24)-1))-INDEX(Constants!$Q25:$T28,MIN(MATCH(MAX(Constants!$P25,I94),Constants!$P25:$P28),ROWS(Constants!$P25:$P28)-1),MIN(MATCH(MAX(Constants!$Q24,I4),Constants!$Q24:$T24),COLUMNS(Constants!$Q24:$T24)-1)))*IF(I94&lt;=INDEX(Constants!$P25:$P28,MIN(MATCH(MAX(Constants!$P25,I94),Constants!$P25:$P28),ROWS(Constants!$P25:$P28)-1)),0,IF(I94&gt;=INDEX(Constants!$P25:$P28,MIN(MATCH(MAX(Constants!$P25,I94),Constants!$P25:$P28),ROWS(Constants!$P25:$P28)-1)+1),1,(I94-INDEX(Constants!$P25:$P28,MIN(MATCH(MAX(Constants!$P25,I94),Constants!$P25:$P28),ROWS(Constants!$P25:$P28)-1)))/(INDEX(Constants!$P25:$P28,MIN(MATCH(MAX(Constants!$P25,I94),Constants!$P25:$P28),ROWS(Constants!$P25:$P28)-1)+1)-INDEX(Constants!$P25:$P28,MIN(MATCH(MAX(Constants!$P25,I94),Constants!$P25:$P28),ROWS(Constants!$P25:$P28)-1)))))))*IF(I4&lt;=INDEX(Constants!$Q24:$T24,MIN(MATCH(MAX(Constants!$Q24,I4),Constants!$Q24:$T24),COLUMNS(Constants!$Q24:$T24)-1)),0,IF(I4&gt;=INDEX(Constants!$Q24:$T24,MIN(MATCH(MAX(Constants!$Q24,I4),Constants!$Q24:$T24),COLUMNS(Constants!$Q24:$T24)-1)+1),1,(I4-INDEX(Constants!$Q24:$T24,MIN(MATCH(MAX(Constants!$Q24,I4),Constants!$Q24:$T24),COLUMNS(Constants!$Q24:$T24)-1)))/(INDEX(Constants!$Q24:$T24,MIN(MATCH(MAX(Constants!$Q24,I4),Constants!$Q24:$T24),COLUMNS(Constants!$Q24:$T24)-1)+1)-INDEX(Constants!$Q24:$T24,MIN(MATCH(MAX(Constants!$Q24,I4),Constants!$Q24:$T24),COLUMNS(Constants!$Q24:$T24)-1))))),"N/A")</f>
        <v>N/A</v>
      </c>
      <c r="J109" s="50" t="str" cm="1">
        <f t="array" ref="J109">IF(AND(J15="OK",engine.cfg!$D234),INDEX(Constants!$Q25:$T28,MIN(MATCH(MAX(Constants!$P25,J94),Constants!$P25:$P28),ROWS(Constants!$P25:$P28)-1),MIN(MATCH(MAX(Constants!$Q24,J4),Constants!$Q24:$T24),COLUMNS(Constants!$Q24:$T24)-1))+(INDEX(Constants!$Q25:$T28,MIN(MATCH(MAX(Constants!$P25,J94),Constants!$P25:$P28),ROWS(Constants!$P25:$P28)-1)+1,MIN(MATCH(MAX(Constants!$Q24,J4),Constants!$Q24:$T24),COLUMNS(Constants!$Q24:$T24)-1))-INDEX(Constants!$Q25:$T28,MIN(MATCH(MAX(Constants!$P25,J94),Constants!$P25:$P28),ROWS(Constants!$P25:$P28)-1),MIN(MATCH(MAX(Constants!$Q24,J4),Constants!$Q24:$T24),COLUMNS(Constants!$Q24:$T24)-1)))*IF(J94&lt;=INDEX(Constants!$P25:$P28,MIN(MATCH(MAX(Constants!$P25,J94),Constants!$P25:$P28),ROWS(Constants!$P25:$P28)-1)),0,IF(J94&gt;=INDEX(Constants!$P25:$P28,MIN(MATCH(MAX(Constants!$P25,J94),Constants!$P25:$P28),ROWS(Constants!$P25:$P28)-1)+1),1,(J94-INDEX(Constants!$P25:$P28,MIN(MATCH(MAX(Constants!$P25,J94),Constants!$P25:$P28),ROWS(Constants!$P25:$P28)-1)))/(INDEX(Constants!$P25:$P28,MIN(MATCH(MAX(Constants!$P25,J94),Constants!$P25:$P28),ROWS(Constants!$P25:$P28)-1)+1)-INDEX(Constants!$P25:$P28,MIN(MATCH(MAX(Constants!$P25,J94),Constants!$P25:$P28),ROWS(Constants!$P25:$P28)-1)))))+(INDEX(Constants!$Q25:$T28,MIN(MATCH(MAX(Constants!$P25,J94),Constants!$P25:$P28),ROWS(Constants!$P25:$P28)-1),MIN(MATCH(MAX(Constants!$Q24,J4),Constants!$Q24:$T24),COLUMNS(Constants!$Q24:$T24)-1)+1)+(INDEX(Constants!$Q25:$T28,MIN(MATCH(MAX(Constants!$P25,J94),Constants!$P25:$P28),ROWS(Constants!$P25:$P28)-1)+1,MIN(MATCH(MAX(Constants!$Q24,J4),Constants!$Q24:$T24),COLUMNS(Constants!$Q24:$T24)-1)+1)-INDEX(Constants!$Q25:$T28,MIN(MATCH(MAX(Constants!$P25,J94),Constants!$P25:$P28),ROWS(Constants!$P25:$P28)-1),MIN(MATCH(MAX(Constants!$Q24,J4),Constants!$Q24:$T24),COLUMNS(Constants!$Q24:$T24)-1)+1))*IF(J94&lt;=INDEX(Constants!$P25:$P28,MIN(MATCH(MAX(Constants!$P25,J94),Constants!$P25:$P28),ROWS(Constants!$P25:$P28)-1)),0,IF(J94&gt;=INDEX(Constants!$P25:$P28,MIN(MATCH(MAX(Constants!$P25,J94),Constants!$P25:$P28),ROWS(Constants!$P25:$P28)-1)+1),1,(J94-INDEX(Constants!$P25:$P28,MIN(MATCH(MAX(Constants!$P25,J94),Constants!$P25:$P28),ROWS(Constants!$P25:$P28)-1)))/(INDEX(Constants!$P25:$P28,MIN(MATCH(MAX(Constants!$P25,J94),Constants!$P25:$P28),ROWS(Constants!$P25:$P28)-1)+1)-INDEX(Constants!$P25:$P28,MIN(MATCH(MAX(Constants!$P25,J94),Constants!$P25:$P28),ROWS(Constants!$P25:$P28)-1)))))-(INDEX(Constants!$Q25:$T28,MIN(MATCH(MAX(Constants!$P25,J94),Constants!$P25:$P28),ROWS(Constants!$P25:$P28)-1),MIN(MATCH(MAX(Constants!$Q24,J4),Constants!$Q24:$T24),COLUMNS(Constants!$Q24:$T24)-1))+(INDEX(Constants!$Q25:$T28,MIN(MATCH(MAX(Constants!$P25,J94),Constants!$P25:$P28),ROWS(Constants!$P25:$P28)-1)+1,MIN(MATCH(MAX(Constants!$Q24,J4),Constants!$Q24:$T24),COLUMNS(Constants!$Q24:$T24)-1))-INDEX(Constants!$Q25:$T28,MIN(MATCH(MAX(Constants!$P25,J94),Constants!$P25:$P28),ROWS(Constants!$P25:$P28)-1),MIN(MATCH(MAX(Constants!$Q24,J4),Constants!$Q24:$T24),COLUMNS(Constants!$Q24:$T24)-1)))*IF(J94&lt;=INDEX(Constants!$P25:$P28,MIN(MATCH(MAX(Constants!$P25,J94),Constants!$P25:$P28),ROWS(Constants!$P25:$P28)-1)),0,IF(J94&gt;=INDEX(Constants!$P25:$P28,MIN(MATCH(MAX(Constants!$P25,J94),Constants!$P25:$P28),ROWS(Constants!$P25:$P28)-1)+1),1,(J94-INDEX(Constants!$P25:$P28,MIN(MATCH(MAX(Constants!$P25,J94),Constants!$P25:$P28),ROWS(Constants!$P25:$P28)-1)))/(INDEX(Constants!$P25:$P28,MIN(MATCH(MAX(Constants!$P25,J94),Constants!$P25:$P28),ROWS(Constants!$P25:$P28)-1)+1)-INDEX(Constants!$P25:$P28,MIN(MATCH(MAX(Constants!$P25,J94),Constants!$P25:$P28),ROWS(Constants!$P25:$P28)-1)))))))*IF(J4&lt;=INDEX(Constants!$Q24:$T24,MIN(MATCH(MAX(Constants!$Q24,J4),Constants!$Q24:$T24),COLUMNS(Constants!$Q24:$T24)-1)),0,IF(J4&gt;=INDEX(Constants!$Q24:$T24,MIN(MATCH(MAX(Constants!$Q24,J4),Constants!$Q24:$T24),COLUMNS(Constants!$Q24:$T24)-1)+1),1,(J4-INDEX(Constants!$Q24:$T24,MIN(MATCH(MAX(Constants!$Q24,J4),Constants!$Q24:$T24),COLUMNS(Constants!$Q24:$T24)-1)))/(INDEX(Constants!$Q24:$T24,MIN(MATCH(MAX(Constants!$Q24,J4),Constants!$Q24:$T24),COLUMNS(Constants!$Q24:$T24)-1)+1)-INDEX(Constants!$Q24:$T24,MIN(MATCH(MAX(Constants!$Q24,J4),Constants!$Q24:$T24),COLUMNS(Constants!$Q24:$T24)-1))))),"N/A")</f>
        <v>N/A</v>
      </c>
      <c r="K109" s="50" t="str" cm="1">
        <f t="array" ref="K109">IF(AND(K15="OK",engine.cfg!$D234),INDEX(Constants!$Q25:$T28,MIN(MATCH(MAX(Constants!$P25,K94),Constants!$P25:$P28),ROWS(Constants!$P25:$P28)-1),MIN(MATCH(MAX(Constants!$Q24,K4),Constants!$Q24:$T24),COLUMNS(Constants!$Q24:$T24)-1))+(INDEX(Constants!$Q25:$T28,MIN(MATCH(MAX(Constants!$P25,K94),Constants!$P25:$P28),ROWS(Constants!$P25:$P28)-1)+1,MIN(MATCH(MAX(Constants!$Q24,K4),Constants!$Q24:$T24),COLUMNS(Constants!$Q24:$T24)-1))-INDEX(Constants!$Q25:$T28,MIN(MATCH(MAX(Constants!$P25,K94),Constants!$P25:$P28),ROWS(Constants!$P25:$P28)-1),MIN(MATCH(MAX(Constants!$Q24,K4),Constants!$Q24:$T24),COLUMNS(Constants!$Q24:$T24)-1)))*IF(K94&lt;=INDEX(Constants!$P25:$P28,MIN(MATCH(MAX(Constants!$P25,K94),Constants!$P25:$P28),ROWS(Constants!$P25:$P28)-1)),0,IF(K94&gt;=INDEX(Constants!$P25:$P28,MIN(MATCH(MAX(Constants!$P25,K94),Constants!$P25:$P28),ROWS(Constants!$P25:$P28)-1)+1),1,(K94-INDEX(Constants!$P25:$P28,MIN(MATCH(MAX(Constants!$P25,K94),Constants!$P25:$P28),ROWS(Constants!$P25:$P28)-1)))/(INDEX(Constants!$P25:$P28,MIN(MATCH(MAX(Constants!$P25,K94),Constants!$P25:$P28),ROWS(Constants!$P25:$P28)-1)+1)-INDEX(Constants!$P25:$P28,MIN(MATCH(MAX(Constants!$P25,K94),Constants!$P25:$P28),ROWS(Constants!$P25:$P28)-1)))))+(INDEX(Constants!$Q25:$T28,MIN(MATCH(MAX(Constants!$P25,K94),Constants!$P25:$P28),ROWS(Constants!$P25:$P28)-1),MIN(MATCH(MAX(Constants!$Q24,K4),Constants!$Q24:$T24),COLUMNS(Constants!$Q24:$T24)-1)+1)+(INDEX(Constants!$Q25:$T28,MIN(MATCH(MAX(Constants!$P25,K94),Constants!$P25:$P28),ROWS(Constants!$P25:$P28)-1)+1,MIN(MATCH(MAX(Constants!$Q24,K4),Constants!$Q24:$T24),COLUMNS(Constants!$Q24:$T24)-1)+1)-INDEX(Constants!$Q25:$T28,MIN(MATCH(MAX(Constants!$P25,K94),Constants!$P25:$P28),ROWS(Constants!$P25:$P28)-1),MIN(MATCH(MAX(Constants!$Q24,K4),Constants!$Q24:$T24),COLUMNS(Constants!$Q24:$T24)-1)+1))*IF(K94&lt;=INDEX(Constants!$P25:$P28,MIN(MATCH(MAX(Constants!$P25,K94),Constants!$P25:$P28),ROWS(Constants!$P25:$P28)-1)),0,IF(K94&gt;=INDEX(Constants!$P25:$P28,MIN(MATCH(MAX(Constants!$P25,K94),Constants!$P25:$P28),ROWS(Constants!$P25:$P28)-1)+1),1,(K94-INDEX(Constants!$P25:$P28,MIN(MATCH(MAX(Constants!$P25,K94),Constants!$P25:$P28),ROWS(Constants!$P25:$P28)-1)))/(INDEX(Constants!$P25:$P28,MIN(MATCH(MAX(Constants!$P25,K94),Constants!$P25:$P28),ROWS(Constants!$P25:$P28)-1)+1)-INDEX(Constants!$P25:$P28,MIN(MATCH(MAX(Constants!$P25,K94),Constants!$P25:$P28),ROWS(Constants!$P25:$P28)-1)))))-(INDEX(Constants!$Q25:$T28,MIN(MATCH(MAX(Constants!$P25,K94),Constants!$P25:$P28),ROWS(Constants!$P25:$P28)-1),MIN(MATCH(MAX(Constants!$Q24,K4),Constants!$Q24:$T24),COLUMNS(Constants!$Q24:$T24)-1))+(INDEX(Constants!$Q25:$T28,MIN(MATCH(MAX(Constants!$P25,K94),Constants!$P25:$P28),ROWS(Constants!$P25:$P28)-1)+1,MIN(MATCH(MAX(Constants!$Q24,K4),Constants!$Q24:$T24),COLUMNS(Constants!$Q24:$T24)-1))-INDEX(Constants!$Q25:$T28,MIN(MATCH(MAX(Constants!$P25,K94),Constants!$P25:$P28),ROWS(Constants!$P25:$P28)-1),MIN(MATCH(MAX(Constants!$Q24,K4),Constants!$Q24:$T24),COLUMNS(Constants!$Q24:$T24)-1)))*IF(K94&lt;=INDEX(Constants!$P25:$P28,MIN(MATCH(MAX(Constants!$P25,K94),Constants!$P25:$P28),ROWS(Constants!$P25:$P28)-1)),0,IF(K94&gt;=INDEX(Constants!$P25:$P28,MIN(MATCH(MAX(Constants!$P25,K94),Constants!$P25:$P28),ROWS(Constants!$P25:$P28)-1)+1),1,(K94-INDEX(Constants!$P25:$P28,MIN(MATCH(MAX(Constants!$P25,K94),Constants!$P25:$P28),ROWS(Constants!$P25:$P28)-1)))/(INDEX(Constants!$P25:$P28,MIN(MATCH(MAX(Constants!$P25,K94),Constants!$P25:$P28),ROWS(Constants!$P25:$P28)-1)+1)-INDEX(Constants!$P25:$P28,MIN(MATCH(MAX(Constants!$P25,K94),Constants!$P25:$P28),ROWS(Constants!$P25:$P28)-1)))))))*IF(K4&lt;=INDEX(Constants!$Q24:$T24,MIN(MATCH(MAX(Constants!$Q24,K4),Constants!$Q24:$T24),COLUMNS(Constants!$Q24:$T24)-1)),0,IF(K4&gt;=INDEX(Constants!$Q24:$T24,MIN(MATCH(MAX(Constants!$Q24,K4),Constants!$Q24:$T24),COLUMNS(Constants!$Q24:$T24)-1)+1),1,(K4-INDEX(Constants!$Q24:$T24,MIN(MATCH(MAX(Constants!$Q24,K4),Constants!$Q24:$T24),COLUMNS(Constants!$Q24:$T24)-1)))/(INDEX(Constants!$Q24:$T24,MIN(MATCH(MAX(Constants!$Q24,K4),Constants!$Q24:$T24),COLUMNS(Constants!$Q24:$T24)-1)+1)-INDEX(Constants!$Q24:$T24,MIN(MATCH(MAX(Constants!$Q24,K4),Constants!$Q24:$T24),COLUMNS(Constants!$Q24:$T24)-1))))),"N/A")</f>
        <v>N/A</v>
      </c>
      <c r="L109" s="50" t="str" cm="1">
        <f t="array" ref="L109">IF(AND(L15="OK",engine.cfg!$D234),INDEX(Constants!$Q25:$T28,MIN(MATCH(MAX(Constants!$P25,L94),Constants!$P25:$P28),ROWS(Constants!$P25:$P28)-1),MIN(MATCH(MAX(Constants!$Q24,L4),Constants!$Q24:$T24),COLUMNS(Constants!$Q24:$T24)-1))+(INDEX(Constants!$Q25:$T28,MIN(MATCH(MAX(Constants!$P25,L94),Constants!$P25:$P28),ROWS(Constants!$P25:$P28)-1)+1,MIN(MATCH(MAX(Constants!$Q24,L4),Constants!$Q24:$T24),COLUMNS(Constants!$Q24:$T24)-1))-INDEX(Constants!$Q25:$T28,MIN(MATCH(MAX(Constants!$P25,L94),Constants!$P25:$P28),ROWS(Constants!$P25:$P28)-1),MIN(MATCH(MAX(Constants!$Q24,L4),Constants!$Q24:$T24),COLUMNS(Constants!$Q24:$T24)-1)))*IF(L94&lt;=INDEX(Constants!$P25:$P28,MIN(MATCH(MAX(Constants!$P25,L94),Constants!$P25:$P28),ROWS(Constants!$P25:$P28)-1)),0,IF(L94&gt;=INDEX(Constants!$P25:$P28,MIN(MATCH(MAX(Constants!$P25,L94),Constants!$P25:$P28),ROWS(Constants!$P25:$P28)-1)+1),1,(L94-INDEX(Constants!$P25:$P28,MIN(MATCH(MAX(Constants!$P25,L94),Constants!$P25:$P28),ROWS(Constants!$P25:$P28)-1)))/(INDEX(Constants!$P25:$P28,MIN(MATCH(MAX(Constants!$P25,L94),Constants!$P25:$P28),ROWS(Constants!$P25:$P28)-1)+1)-INDEX(Constants!$P25:$P28,MIN(MATCH(MAX(Constants!$P25,L94),Constants!$P25:$P28),ROWS(Constants!$P25:$P28)-1)))))+(INDEX(Constants!$Q25:$T28,MIN(MATCH(MAX(Constants!$P25,L94),Constants!$P25:$P28),ROWS(Constants!$P25:$P28)-1),MIN(MATCH(MAX(Constants!$Q24,L4),Constants!$Q24:$T24),COLUMNS(Constants!$Q24:$T24)-1)+1)+(INDEX(Constants!$Q25:$T28,MIN(MATCH(MAX(Constants!$P25,L94),Constants!$P25:$P28),ROWS(Constants!$P25:$P28)-1)+1,MIN(MATCH(MAX(Constants!$Q24,L4),Constants!$Q24:$T24),COLUMNS(Constants!$Q24:$T24)-1)+1)-INDEX(Constants!$Q25:$T28,MIN(MATCH(MAX(Constants!$P25,L94),Constants!$P25:$P28),ROWS(Constants!$P25:$P28)-1),MIN(MATCH(MAX(Constants!$Q24,L4),Constants!$Q24:$T24),COLUMNS(Constants!$Q24:$T24)-1)+1))*IF(L94&lt;=INDEX(Constants!$P25:$P28,MIN(MATCH(MAX(Constants!$P25,L94),Constants!$P25:$P28),ROWS(Constants!$P25:$P28)-1)),0,IF(L94&gt;=INDEX(Constants!$P25:$P28,MIN(MATCH(MAX(Constants!$P25,L94),Constants!$P25:$P28),ROWS(Constants!$P25:$P28)-1)+1),1,(L94-INDEX(Constants!$P25:$P28,MIN(MATCH(MAX(Constants!$P25,L94),Constants!$P25:$P28),ROWS(Constants!$P25:$P28)-1)))/(INDEX(Constants!$P25:$P28,MIN(MATCH(MAX(Constants!$P25,L94),Constants!$P25:$P28),ROWS(Constants!$P25:$P28)-1)+1)-INDEX(Constants!$P25:$P28,MIN(MATCH(MAX(Constants!$P25,L94),Constants!$P25:$P28),ROWS(Constants!$P25:$P28)-1)))))-(INDEX(Constants!$Q25:$T28,MIN(MATCH(MAX(Constants!$P25,L94),Constants!$P25:$P28),ROWS(Constants!$P25:$P28)-1),MIN(MATCH(MAX(Constants!$Q24,L4),Constants!$Q24:$T24),COLUMNS(Constants!$Q24:$T24)-1))+(INDEX(Constants!$Q25:$T28,MIN(MATCH(MAX(Constants!$P25,L94),Constants!$P25:$P28),ROWS(Constants!$P25:$P28)-1)+1,MIN(MATCH(MAX(Constants!$Q24,L4),Constants!$Q24:$T24),COLUMNS(Constants!$Q24:$T24)-1))-INDEX(Constants!$Q25:$T28,MIN(MATCH(MAX(Constants!$P25,L94),Constants!$P25:$P28),ROWS(Constants!$P25:$P28)-1),MIN(MATCH(MAX(Constants!$Q24,L4),Constants!$Q24:$T24),COLUMNS(Constants!$Q24:$T24)-1)))*IF(L94&lt;=INDEX(Constants!$P25:$P28,MIN(MATCH(MAX(Constants!$P25,L94),Constants!$P25:$P28),ROWS(Constants!$P25:$P28)-1)),0,IF(L94&gt;=INDEX(Constants!$P25:$P28,MIN(MATCH(MAX(Constants!$P25,L94),Constants!$P25:$P28),ROWS(Constants!$P25:$P28)-1)+1),1,(L94-INDEX(Constants!$P25:$P28,MIN(MATCH(MAX(Constants!$P25,L94),Constants!$P25:$P28),ROWS(Constants!$P25:$P28)-1)))/(INDEX(Constants!$P25:$P28,MIN(MATCH(MAX(Constants!$P25,L94),Constants!$P25:$P28),ROWS(Constants!$P25:$P28)-1)+1)-INDEX(Constants!$P25:$P28,MIN(MATCH(MAX(Constants!$P25,L94),Constants!$P25:$P28),ROWS(Constants!$P25:$P28)-1)))))))*IF(L4&lt;=INDEX(Constants!$Q24:$T24,MIN(MATCH(MAX(Constants!$Q24,L4),Constants!$Q24:$T24),COLUMNS(Constants!$Q24:$T24)-1)),0,IF(L4&gt;=INDEX(Constants!$Q24:$T24,MIN(MATCH(MAX(Constants!$Q24,L4),Constants!$Q24:$T24),COLUMNS(Constants!$Q24:$T24)-1)+1),1,(L4-INDEX(Constants!$Q24:$T24,MIN(MATCH(MAX(Constants!$Q24,L4),Constants!$Q24:$T24),COLUMNS(Constants!$Q24:$T24)-1)))/(INDEX(Constants!$Q24:$T24,MIN(MATCH(MAX(Constants!$Q24,L4),Constants!$Q24:$T24),COLUMNS(Constants!$Q24:$T24)-1)+1)-INDEX(Constants!$Q24:$T24,MIN(MATCH(MAX(Constants!$Q24,L4),Constants!$Q24:$T24),COLUMNS(Constants!$Q24:$T24)-1))))),"N/A")</f>
        <v>N/A</v>
      </c>
      <c r="M109" s="50" t="str" cm="1">
        <f t="array" ref="M109">IF(AND(M15="OK",engine.cfg!$D234),INDEX(Constants!$Q25:$T28,MIN(MATCH(MAX(Constants!$P25,M94),Constants!$P25:$P28),ROWS(Constants!$P25:$P28)-1),MIN(MATCH(MAX(Constants!$Q24,M4),Constants!$Q24:$T24),COLUMNS(Constants!$Q24:$T24)-1))+(INDEX(Constants!$Q25:$T28,MIN(MATCH(MAX(Constants!$P25,M94),Constants!$P25:$P28),ROWS(Constants!$P25:$P28)-1)+1,MIN(MATCH(MAX(Constants!$Q24,M4),Constants!$Q24:$T24),COLUMNS(Constants!$Q24:$T24)-1))-INDEX(Constants!$Q25:$T28,MIN(MATCH(MAX(Constants!$P25,M94),Constants!$P25:$P28),ROWS(Constants!$P25:$P28)-1),MIN(MATCH(MAX(Constants!$Q24,M4),Constants!$Q24:$T24),COLUMNS(Constants!$Q24:$T24)-1)))*IF(M94&lt;=INDEX(Constants!$P25:$P28,MIN(MATCH(MAX(Constants!$P25,M94),Constants!$P25:$P28),ROWS(Constants!$P25:$P28)-1)),0,IF(M94&gt;=INDEX(Constants!$P25:$P28,MIN(MATCH(MAX(Constants!$P25,M94),Constants!$P25:$P28),ROWS(Constants!$P25:$P28)-1)+1),1,(M94-INDEX(Constants!$P25:$P28,MIN(MATCH(MAX(Constants!$P25,M94),Constants!$P25:$P28),ROWS(Constants!$P25:$P28)-1)))/(INDEX(Constants!$P25:$P28,MIN(MATCH(MAX(Constants!$P25,M94),Constants!$P25:$P28),ROWS(Constants!$P25:$P28)-1)+1)-INDEX(Constants!$P25:$P28,MIN(MATCH(MAX(Constants!$P25,M94),Constants!$P25:$P28),ROWS(Constants!$P25:$P28)-1)))))+(INDEX(Constants!$Q25:$T28,MIN(MATCH(MAX(Constants!$P25,M94),Constants!$P25:$P28),ROWS(Constants!$P25:$P28)-1),MIN(MATCH(MAX(Constants!$Q24,M4),Constants!$Q24:$T24),COLUMNS(Constants!$Q24:$T24)-1)+1)+(INDEX(Constants!$Q25:$T28,MIN(MATCH(MAX(Constants!$P25,M94),Constants!$P25:$P28),ROWS(Constants!$P25:$P28)-1)+1,MIN(MATCH(MAX(Constants!$Q24,M4),Constants!$Q24:$T24),COLUMNS(Constants!$Q24:$T24)-1)+1)-INDEX(Constants!$Q25:$T28,MIN(MATCH(MAX(Constants!$P25,M94),Constants!$P25:$P28),ROWS(Constants!$P25:$P28)-1),MIN(MATCH(MAX(Constants!$Q24,M4),Constants!$Q24:$T24),COLUMNS(Constants!$Q24:$T24)-1)+1))*IF(M94&lt;=INDEX(Constants!$P25:$P28,MIN(MATCH(MAX(Constants!$P25,M94),Constants!$P25:$P28),ROWS(Constants!$P25:$P28)-1)),0,IF(M94&gt;=INDEX(Constants!$P25:$P28,MIN(MATCH(MAX(Constants!$P25,M94),Constants!$P25:$P28),ROWS(Constants!$P25:$P28)-1)+1),1,(M94-INDEX(Constants!$P25:$P28,MIN(MATCH(MAX(Constants!$P25,M94),Constants!$P25:$P28),ROWS(Constants!$P25:$P28)-1)))/(INDEX(Constants!$P25:$P28,MIN(MATCH(MAX(Constants!$P25,M94),Constants!$P25:$P28),ROWS(Constants!$P25:$P28)-1)+1)-INDEX(Constants!$P25:$P28,MIN(MATCH(MAX(Constants!$P25,M94),Constants!$P25:$P28),ROWS(Constants!$P25:$P28)-1)))))-(INDEX(Constants!$Q25:$T28,MIN(MATCH(MAX(Constants!$P25,M94),Constants!$P25:$P28),ROWS(Constants!$P25:$P28)-1),MIN(MATCH(MAX(Constants!$Q24,M4),Constants!$Q24:$T24),COLUMNS(Constants!$Q24:$T24)-1))+(INDEX(Constants!$Q25:$T28,MIN(MATCH(MAX(Constants!$P25,M94),Constants!$P25:$P28),ROWS(Constants!$P25:$P28)-1)+1,MIN(MATCH(MAX(Constants!$Q24,M4),Constants!$Q24:$T24),COLUMNS(Constants!$Q24:$T24)-1))-INDEX(Constants!$Q25:$T28,MIN(MATCH(MAX(Constants!$P25,M94),Constants!$P25:$P28),ROWS(Constants!$P25:$P28)-1),MIN(MATCH(MAX(Constants!$Q24,M4),Constants!$Q24:$T24),COLUMNS(Constants!$Q24:$T24)-1)))*IF(M94&lt;=INDEX(Constants!$P25:$P28,MIN(MATCH(MAX(Constants!$P25,M94),Constants!$P25:$P28),ROWS(Constants!$P25:$P28)-1)),0,IF(M94&gt;=INDEX(Constants!$P25:$P28,MIN(MATCH(MAX(Constants!$P25,M94),Constants!$P25:$P28),ROWS(Constants!$P25:$P28)-1)+1),1,(M94-INDEX(Constants!$P25:$P28,MIN(MATCH(MAX(Constants!$P25,M94),Constants!$P25:$P28),ROWS(Constants!$P25:$P28)-1)))/(INDEX(Constants!$P25:$P28,MIN(MATCH(MAX(Constants!$P25,M94),Constants!$P25:$P28),ROWS(Constants!$P25:$P28)-1)+1)-INDEX(Constants!$P25:$P28,MIN(MATCH(MAX(Constants!$P25,M94),Constants!$P25:$P28),ROWS(Constants!$P25:$P28)-1)))))))*IF(M4&lt;=INDEX(Constants!$Q24:$T24,MIN(MATCH(MAX(Constants!$Q24,M4),Constants!$Q24:$T24),COLUMNS(Constants!$Q24:$T24)-1)),0,IF(M4&gt;=INDEX(Constants!$Q24:$T24,MIN(MATCH(MAX(Constants!$Q24,M4),Constants!$Q24:$T24),COLUMNS(Constants!$Q24:$T24)-1)+1),1,(M4-INDEX(Constants!$Q24:$T24,MIN(MATCH(MAX(Constants!$Q24,M4),Constants!$Q24:$T24),COLUMNS(Constants!$Q24:$T24)-1)))/(INDEX(Constants!$Q24:$T24,MIN(MATCH(MAX(Constants!$Q24,M4),Constants!$Q24:$T24),COLUMNS(Constants!$Q24:$T24)-1)+1)-INDEX(Constants!$Q24:$T24,MIN(MATCH(MAX(Constants!$Q24,M4),Constants!$Q24:$T24),COLUMNS(Constants!$Q24:$T24)-1))))),"N/A")</f>
        <v>N/A</v>
      </c>
      <c r="N109" s="50" t="str" cm="1">
        <f t="array" ref="N109">IF(AND(N15="OK",engine.cfg!$D234),INDEX(Constants!$Q25:$T28,MIN(MATCH(MAX(Constants!$P25,N94),Constants!$P25:$P28),ROWS(Constants!$P25:$P28)-1),MIN(MATCH(MAX(Constants!$Q24,N4),Constants!$Q24:$T24),COLUMNS(Constants!$Q24:$T24)-1))+(INDEX(Constants!$Q25:$T28,MIN(MATCH(MAX(Constants!$P25,N94),Constants!$P25:$P28),ROWS(Constants!$P25:$P28)-1)+1,MIN(MATCH(MAX(Constants!$Q24,N4),Constants!$Q24:$T24),COLUMNS(Constants!$Q24:$T24)-1))-INDEX(Constants!$Q25:$T28,MIN(MATCH(MAX(Constants!$P25,N94),Constants!$P25:$P28),ROWS(Constants!$P25:$P28)-1),MIN(MATCH(MAX(Constants!$Q24,N4),Constants!$Q24:$T24),COLUMNS(Constants!$Q24:$T24)-1)))*IF(N94&lt;=INDEX(Constants!$P25:$P28,MIN(MATCH(MAX(Constants!$P25,N94),Constants!$P25:$P28),ROWS(Constants!$P25:$P28)-1)),0,IF(N94&gt;=INDEX(Constants!$P25:$P28,MIN(MATCH(MAX(Constants!$P25,N94),Constants!$P25:$P28),ROWS(Constants!$P25:$P28)-1)+1),1,(N94-INDEX(Constants!$P25:$P28,MIN(MATCH(MAX(Constants!$P25,N94),Constants!$P25:$P28),ROWS(Constants!$P25:$P28)-1)))/(INDEX(Constants!$P25:$P28,MIN(MATCH(MAX(Constants!$P25,N94),Constants!$P25:$P28),ROWS(Constants!$P25:$P28)-1)+1)-INDEX(Constants!$P25:$P28,MIN(MATCH(MAX(Constants!$P25,N94),Constants!$P25:$P28),ROWS(Constants!$P25:$P28)-1)))))+(INDEX(Constants!$Q25:$T28,MIN(MATCH(MAX(Constants!$P25,N94),Constants!$P25:$P28),ROWS(Constants!$P25:$P28)-1),MIN(MATCH(MAX(Constants!$Q24,N4),Constants!$Q24:$T24),COLUMNS(Constants!$Q24:$T24)-1)+1)+(INDEX(Constants!$Q25:$T28,MIN(MATCH(MAX(Constants!$P25,N94),Constants!$P25:$P28),ROWS(Constants!$P25:$P28)-1)+1,MIN(MATCH(MAX(Constants!$Q24,N4),Constants!$Q24:$T24),COLUMNS(Constants!$Q24:$T24)-1)+1)-INDEX(Constants!$Q25:$T28,MIN(MATCH(MAX(Constants!$P25,N94),Constants!$P25:$P28),ROWS(Constants!$P25:$P28)-1),MIN(MATCH(MAX(Constants!$Q24,N4),Constants!$Q24:$T24),COLUMNS(Constants!$Q24:$T24)-1)+1))*IF(N94&lt;=INDEX(Constants!$P25:$P28,MIN(MATCH(MAX(Constants!$P25,N94),Constants!$P25:$P28),ROWS(Constants!$P25:$P28)-1)),0,IF(N94&gt;=INDEX(Constants!$P25:$P28,MIN(MATCH(MAX(Constants!$P25,N94),Constants!$P25:$P28),ROWS(Constants!$P25:$P28)-1)+1),1,(N94-INDEX(Constants!$P25:$P28,MIN(MATCH(MAX(Constants!$P25,N94),Constants!$P25:$P28),ROWS(Constants!$P25:$P28)-1)))/(INDEX(Constants!$P25:$P28,MIN(MATCH(MAX(Constants!$P25,N94),Constants!$P25:$P28),ROWS(Constants!$P25:$P28)-1)+1)-INDEX(Constants!$P25:$P28,MIN(MATCH(MAX(Constants!$P25,N94),Constants!$P25:$P28),ROWS(Constants!$P25:$P28)-1)))))-(INDEX(Constants!$Q25:$T28,MIN(MATCH(MAX(Constants!$P25,N94),Constants!$P25:$P28),ROWS(Constants!$P25:$P28)-1),MIN(MATCH(MAX(Constants!$Q24,N4),Constants!$Q24:$T24),COLUMNS(Constants!$Q24:$T24)-1))+(INDEX(Constants!$Q25:$T28,MIN(MATCH(MAX(Constants!$P25,N94),Constants!$P25:$P28),ROWS(Constants!$P25:$P28)-1)+1,MIN(MATCH(MAX(Constants!$Q24,N4),Constants!$Q24:$T24),COLUMNS(Constants!$Q24:$T24)-1))-INDEX(Constants!$Q25:$T28,MIN(MATCH(MAX(Constants!$P25,N94),Constants!$P25:$P28),ROWS(Constants!$P25:$P28)-1),MIN(MATCH(MAX(Constants!$Q24,N4),Constants!$Q24:$T24),COLUMNS(Constants!$Q24:$T24)-1)))*IF(N94&lt;=INDEX(Constants!$P25:$P28,MIN(MATCH(MAX(Constants!$P25,N94),Constants!$P25:$P28),ROWS(Constants!$P25:$P28)-1)),0,IF(N94&gt;=INDEX(Constants!$P25:$P28,MIN(MATCH(MAX(Constants!$P25,N94),Constants!$P25:$P28),ROWS(Constants!$P25:$P28)-1)+1),1,(N94-INDEX(Constants!$P25:$P28,MIN(MATCH(MAX(Constants!$P25,N94),Constants!$P25:$P28),ROWS(Constants!$P25:$P28)-1)))/(INDEX(Constants!$P25:$P28,MIN(MATCH(MAX(Constants!$P25,N94),Constants!$P25:$P28),ROWS(Constants!$P25:$P28)-1)+1)-INDEX(Constants!$P25:$P28,MIN(MATCH(MAX(Constants!$P25,N94),Constants!$P25:$P28),ROWS(Constants!$P25:$P28)-1)))))))*IF(N4&lt;=INDEX(Constants!$Q24:$T24,MIN(MATCH(MAX(Constants!$Q24,N4),Constants!$Q24:$T24),COLUMNS(Constants!$Q24:$T24)-1)),0,IF(N4&gt;=INDEX(Constants!$Q24:$T24,MIN(MATCH(MAX(Constants!$Q24,N4),Constants!$Q24:$T24),COLUMNS(Constants!$Q24:$T24)-1)+1),1,(N4-INDEX(Constants!$Q24:$T24,MIN(MATCH(MAX(Constants!$Q24,N4),Constants!$Q24:$T24),COLUMNS(Constants!$Q24:$T24)-1)))/(INDEX(Constants!$Q24:$T24,MIN(MATCH(MAX(Constants!$Q24,N4),Constants!$Q24:$T24),COLUMNS(Constants!$Q24:$T24)-1)+1)-INDEX(Constants!$Q24:$T24,MIN(MATCH(MAX(Constants!$Q24,N4),Constants!$Q24:$T24),COLUMNS(Constants!$Q24:$T24)-1))))),"N/A")</f>
        <v>N/A</v>
      </c>
      <c r="O109" s="50" t="str" cm="1">
        <f t="array" ref="O109">IF(AND(O15="OK",engine.cfg!$D234),INDEX(Constants!$Q25:$T28,MIN(MATCH(MAX(Constants!$P25,O94),Constants!$P25:$P28),ROWS(Constants!$P25:$P28)-1),MIN(MATCH(MAX(Constants!$Q24,O4),Constants!$Q24:$T24),COLUMNS(Constants!$Q24:$T24)-1))+(INDEX(Constants!$Q25:$T28,MIN(MATCH(MAX(Constants!$P25,O94),Constants!$P25:$P28),ROWS(Constants!$P25:$P28)-1)+1,MIN(MATCH(MAX(Constants!$Q24,O4),Constants!$Q24:$T24),COLUMNS(Constants!$Q24:$T24)-1))-INDEX(Constants!$Q25:$T28,MIN(MATCH(MAX(Constants!$P25,O94),Constants!$P25:$P28),ROWS(Constants!$P25:$P28)-1),MIN(MATCH(MAX(Constants!$Q24,O4),Constants!$Q24:$T24),COLUMNS(Constants!$Q24:$T24)-1)))*IF(O94&lt;=INDEX(Constants!$P25:$P28,MIN(MATCH(MAX(Constants!$P25,O94),Constants!$P25:$P28),ROWS(Constants!$P25:$P28)-1)),0,IF(O94&gt;=INDEX(Constants!$P25:$P28,MIN(MATCH(MAX(Constants!$P25,O94),Constants!$P25:$P28),ROWS(Constants!$P25:$P28)-1)+1),1,(O94-INDEX(Constants!$P25:$P28,MIN(MATCH(MAX(Constants!$P25,O94),Constants!$P25:$P28),ROWS(Constants!$P25:$P28)-1)))/(INDEX(Constants!$P25:$P28,MIN(MATCH(MAX(Constants!$P25,O94),Constants!$P25:$P28),ROWS(Constants!$P25:$P28)-1)+1)-INDEX(Constants!$P25:$P28,MIN(MATCH(MAX(Constants!$P25,O94),Constants!$P25:$P28),ROWS(Constants!$P25:$P28)-1)))))+(INDEX(Constants!$Q25:$T28,MIN(MATCH(MAX(Constants!$P25,O94),Constants!$P25:$P28),ROWS(Constants!$P25:$P28)-1),MIN(MATCH(MAX(Constants!$Q24,O4),Constants!$Q24:$T24),COLUMNS(Constants!$Q24:$T24)-1)+1)+(INDEX(Constants!$Q25:$T28,MIN(MATCH(MAX(Constants!$P25,O94),Constants!$P25:$P28),ROWS(Constants!$P25:$P28)-1)+1,MIN(MATCH(MAX(Constants!$Q24,O4),Constants!$Q24:$T24),COLUMNS(Constants!$Q24:$T24)-1)+1)-INDEX(Constants!$Q25:$T28,MIN(MATCH(MAX(Constants!$P25,O94),Constants!$P25:$P28),ROWS(Constants!$P25:$P28)-1),MIN(MATCH(MAX(Constants!$Q24,O4),Constants!$Q24:$T24),COLUMNS(Constants!$Q24:$T24)-1)+1))*IF(O94&lt;=INDEX(Constants!$P25:$P28,MIN(MATCH(MAX(Constants!$P25,O94),Constants!$P25:$P28),ROWS(Constants!$P25:$P28)-1)),0,IF(O94&gt;=INDEX(Constants!$P25:$P28,MIN(MATCH(MAX(Constants!$P25,O94),Constants!$P25:$P28),ROWS(Constants!$P25:$P28)-1)+1),1,(O94-INDEX(Constants!$P25:$P28,MIN(MATCH(MAX(Constants!$P25,O94),Constants!$P25:$P28),ROWS(Constants!$P25:$P28)-1)))/(INDEX(Constants!$P25:$P28,MIN(MATCH(MAX(Constants!$P25,O94),Constants!$P25:$P28),ROWS(Constants!$P25:$P28)-1)+1)-INDEX(Constants!$P25:$P28,MIN(MATCH(MAX(Constants!$P25,O94),Constants!$P25:$P28),ROWS(Constants!$P25:$P28)-1)))))-(INDEX(Constants!$Q25:$T28,MIN(MATCH(MAX(Constants!$P25,O94),Constants!$P25:$P28),ROWS(Constants!$P25:$P28)-1),MIN(MATCH(MAX(Constants!$Q24,O4),Constants!$Q24:$T24),COLUMNS(Constants!$Q24:$T24)-1))+(INDEX(Constants!$Q25:$T28,MIN(MATCH(MAX(Constants!$P25,O94),Constants!$P25:$P28),ROWS(Constants!$P25:$P28)-1)+1,MIN(MATCH(MAX(Constants!$Q24,O4),Constants!$Q24:$T24),COLUMNS(Constants!$Q24:$T24)-1))-INDEX(Constants!$Q25:$T28,MIN(MATCH(MAX(Constants!$P25,O94),Constants!$P25:$P28),ROWS(Constants!$P25:$P28)-1),MIN(MATCH(MAX(Constants!$Q24,O4),Constants!$Q24:$T24),COLUMNS(Constants!$Q24:$T24)-1)))*IF(O94&lt;=INDEX(Constants!$P25:$P28,MIN(MATCH(MAX(Constants!$P25,O94),Constants!$P25:$P28),ROWS(Constants!$P25:$P28)-1)),0,IF(O94&gt;=INDEX(Constants!$P25:$P28,MIN(MATCH(MAX(Constants!$P25,O94),Constants!$P25:$P28),ROWS(Constants!$P25:$P28)-1)+1),1,(O94-INDEX(Constants!$P25:$P28,MIN(MATCH(MAX(Constants!$P25,O94),Constants!$P25:$P28),ROWS(Constants!$P25:$P28)-1)))/(INDEX(Constants!$P25:$P28,MIN(MATCH(MAX(Constants!$P25,O94),Constants!$P25:$P28),ROWS(Constants!$P25:$P28)-1)+1)-INDEX(Constants!$P25:$P28,MIN(MATCH(MAX(Constants!$P25,O94),Constants!$P25:$P28),ROWS(Constants!$P25:$P28)-1)))))))*IF(O4&lt;=INDEX(Constants!$Q24:$T24,MIN(MATCH(MAX(Constants!$Q24,O4),Constants!$Q24:$T24),COLUMNS(Constants!$Q24:$T24)-1)),0,IF(O4&gt;=INDEX(Constants!$Q24:$T24,MIN(MATCH(MAX(Constants!$Q24,O4),Constants!$Q24:$T24),COLUMNS(Constants!$Q24:$T24)-1)+1),1,(O4-INDEX(Constants!$Q24:$T24,MIN(MATCH(MAX(Constants!$Q24,O4),Constants!$Q24:$T24),COLUMNS(Constants!$Q24:$T24)-1)))/(INDEX(Constants!$Q24:$T24,MIN(MATCH(MAX(Constants!$Q24,O4),Constants!$Q24:$T24),COLUMNS(Constants!$Q24:$T24)-1)+1)-INDEX(Constants!$Q24:$T24,MIN(MATCH(MAX(Constants!$Q24,O4),Constants!$Q24:$T24),COLUMNS(Constants!$Q24:$T24)-1))))),"N/A")</f>
        <v>N/A</v>
      </c>
      <c r="P109" s="50" t="str" cm="1">
        <f t="array" ref="P109">IF(AND(P15="OK",engine.cfg!$D234),INDEX(Constants!$Q25:$T28,MIN(MATCH(MAX(Constants!$P25,P94),Constants!$P25:$P28),ROWS(Constants!$P25:$P28)-1),MIN(MATCH(MAX(Constants!$Q24,P4),Constants!$Q24:$T24),COLUMNS(Constants!$Q24:$T24)-1))+(INDEX(Constants!$Q25:$T28,MIN(MATCH(MAX(Constants!$P25,P94),Constants!$P25:$P28),ROWS(Constants!$P25:$P28)-1)+1,MIN(MATCH(MAX(Constants!$Q24,P4),Constants!$Q24:$T24),COLUMNS(Constants!$Q24:$T24)-1))-INDEX(Constants!$Q25:$T28,MIN(MATCH(MAX(Constants!$P25,P94),Constants!$P25:$P28),ROWS(Constants!$P25:$P28)-1),MIN(MATCH(MAX(Constants!$Q24,P4),Constants!$Q24:$T24),COLUMNS(Constants!$Q24:$T24)-1)))*IF(P94&lt;=INDEX(Constants!$P25:$P28,MIN(MATCH(MAX(Constants!$P25,P94),Constants!$P25:$P28),ROWS(Constants!$P25:$P28)-1)),0,IF(P94&gt;=INDEX(Constants!$P25:$P28,MIN(MATCH(MAX(Constants!$P25,P94),Constants!$P25:$P28),ROWS(Constants!$P25:$P28)-1)+1),1,(P94-INDEX(Constants!$P25:$P28,MIN(MATCH(MAX(Constants!$P25,P94),Constants!$P25:$P28),ROWS(Constants!$P25:$P28)-1)))/(INDEX(Constants!$P25:$P28,MIN(MATCH(MAX(Constants!$P25,P94),Constants!$P25:$P28),ROWS(Constants!$P25:$P28)-1)+1)-INDEX(Constants!$P25:$P28,MIN(MATCH(MAX(Constants!$P25,P94),Constants!$P25:$P28),ROWS(Constants!$P25:$P28)-1)))))+(INDEX(Constants!$Q25:$T28,MIN(MATCH(MAX(Constants!$P25,P94),Constants!$P25:$P28),ROWS(Constants!$P25:$P28)-1),MIN(MATCH(MAX(Constants!$Q24,P4),Constants!$Q24:$T24),COLUMNS(Constants!$Q24:$T24)-1)+1)+(INDEX(Constants!$Q25:$T28,MIN(MATCH(MAX(Constants!$P25,P94),Constants!$P25:$P28),ROWS(Constants!$P25:$P28)-1)+1,MIN(MATCH(MAX(Constants!$Q24,P4),Constants!$Q24:$T24),COLUMNS(Constants!$Q24:$T24)-1)+1)-INDEX(Constants!$Q25:$T28,MIN(MATCH(MAX(Constants!$P25,P94),Constants!$P25:$P28),ROWS(Constants!$P25:$P28)-1),MIN(MATCH(MAX(Constants!$Q24,P4),Constants!$Q24:$T24),COLUMNS(Constants!$Q24:$T24)-1)+1))*IF(P94&lt;=INDEX(Constants!$P25:$P28,MIN(MATCH(MAX(Constants!$P25,P94),Constants!$P25:$P28),ROWS(Constants!$P25:$P28)-1)),0,IF(P94&gt;=INDEX(Constants!$P25:$P28,MIN(MATCH(MAX(Constants!$P25,P94),Constants!$P25:$P28),ROWS(Constants!$P25:$P28)-1)+1),1,(P94-INDEX(Constants!$P25:$P28,MIN(MATCH(MAX(Constants!$P25,P94),Constants!$P25:$P28),ROWS(Constants!$P25:$P28)-1)))/(INDEX(Constants!$P25:$P28,MIN(MATCH(MAX(Constants!$P25,P94),Constants!$P25:$P28),ROWS(Constants!$P25:$P28)-1)+1)-INDEX(Constants!$P25:$P28,MIN(MATCH(MAX(Constants!$P25,P94),Constants!$P25:$P28),ROWS(Constants!$P25:$P28)-1)))))-(INDEX(Constants!$Q25:$T28,MIN(MATCH(MAX(Constants!$P25,P94),Constants!$P25:$P28),ROWS(Constants!$P25:$P28)-1),MIN(MATCH(MAX(Constants!$Q24,P4),Constants!$Q24:$T24),COLUMNS(Constants!$Q24:$T24)-1))+(INDEX(Constants!$Q25:$T28,MIN(MATCH(MAX(Constants!$P25,P94),Constants!$P25:$P28),ROWS(Constants!$P25:$P28)-1)+1,MIN(MATCH(MAX(Constants!$Q24,P4),Constants!$Q24:$T24),COLUMNS(Constants!$Q24:$T24)-1))-INDEX(Constants!$Q25:$T28,MIN(MATCH(MAX(Constants!$P25,P94),Constants!$P25:$P28),ROWS(Constants!$P25:$P28)-1),MIN(MATCH(MAX(Constants!$Q24,P4),Constants!$Q24:$T24),COLUMNS(Constants!$Q24:$T24)-1)))*IF(P94&lt;=INDEX(Constants!$P25:$P28,MIN(MATCH(MAX(Constants!$P25,P94),Constants!$P25:$P28),ROWS(Constants!$P25:$P28)-1)),0,IF(P94&gt;=INDEX(Constants!$P25:$P28,MIN(MATCH(MAX(Constants!$P25,P94),Constants!$P25:$P28),ROWS(Constants!$P25:$P28)-1)+1),1,(P94-INDEX(Constants!$P25:$P28,MIN(MATCH(MAX(Constants!$P25,P94),Constants!$P25:$P28),ROWS(Constants!$P25:$P28)-1)))/(INDEX(Constants!$P25:$P28,MIN(MATCH(MAX(Constants!$P25,P94),Constants!$P25:$P28),ROWS(Constants!$P25:$P28)-1)+1)-INDEX(Constants!$P25:$P28,MIN(MATCH(MAX(Constants!$P25,P94),Constants!$P25:$P28),ROWS(Constants!$P25:$P28)-1)))))))*IF(P4&lt;=INDEX(Constants!$Q24:$T24,MIN(MATCH(MAX(Constants!$Q24,P4),Constants!$Q24:$T24),COLUMNS(Constants!$Q24:$T24)-1)),0,IF(P4&gt;=INDEX(Constants!$Q24:$T24,MIN(MATCH(MAX(Constants!$Q24,P4),Constants!$Q24:$T24),COLUMNS(Constants!$Q24:$T24)-1)+1),1,(P4-INDEX(Constants!$Q24:$T24,MIN(MATCH(MAX(Constants!$Q24,P4),Constants!$Q24:$T24),COLUMNS(Constants!$Q24:$T24)-1)))/(INDEX(Constants!$Q24:$T24,MIN(MATCH(MAX(Constants!$Q24,P4),Constants!$Q24:$T24),COLUMNS(Constants!$Q24:$T24)-1)+1)-INDEX(Constants!$Q24:$T24,MIN(MATCH(MAX(Constants!$Q24,P4),Constants!$Q24:$T24),COLUMNS(Constants!$Q24:$T24)-1))))),"N/A")</f>
        <v>N/A</v>
      </c>
      <c r="Q109" s="50" t="str" cm="1">
        <f t="array" ref="Q109">IF(AND(Q15="OK",engine.cfg!$D234),INDEX(Constants!$Q25:$T28,MIN(MATCH(MAX(Constants!$P25,Q94),Constants!$P25:$P28),ROWS(Constants!$P25:$P28)-1),MIN(MATCH(MAX(Constants!$Q24,Q4),Constants!$Q24:$T24),COLUMNS(Constants!$Q24:$T24)-1))+(INDEX(Constants!$Q25:$T28,MIN(MATCH(MAX(Constants!$P25,Q94),Constants!$P25:$P28),ROWS(Constants!$P25:$P28)-1)+1,MIN(MATCH(MAX(Constants!$Q24,Q4),Constants!$Q24:$T24),COLUMNS(Constants!$Q24:$T24)-1))-INDEX(Constants!$Q25:$T28,MIN(MATCH(MAX(Constants!$P25,Q94),Constants!$P25:$P28),ROWS(Constants!$P25:$P28)-1),MIN(MATCH(MAX(Constants!$Q24,Q4),Constants!$Q24:$T24),COLUMNS(Constants!$Q24:$T24)-1)))*IF(Q94&lt;=INDEX(Constants!$P25:$P28,MIN(MATCH(MAX(Constants!$P25,Q94),Constants!$P25:$P28),ROWS(Constants!$P25:$P28)-1)),0,IF(Q94&gt;=INDEX(Constants!$P25:$P28,MIN(MATCH(MAX(Constants!$P25,Q94),Constants!$P25:$P28),ROWS(Constants!$P25:$P28)-1)+1),1,(Q94-INDEX(Constants!$P25:$P28,MIN(MATCH(MAX(Constants!$P25,Q94),Constants!$P25:$P28),ROWS(Constants!$P25:$P28)-1)))/(INDEX(Constants!$P25:$P28,MIN(MATCH(MAX(Constants!$P25,Q94),Constants!$P25:$P28),ROWS(Constants!$P25:$P28)-1)+1)-INDEX(Constants!$P25:$P28,MIN(MATCH(MAX(Constants!$P25,Q94),Constants!$P25:$P28),ROWS(Constants!$P25:$P28)-1)))))+(INDEX(Constants!$Q25:$T28,MIN(MATCH(MAX(Constants!$P25,Q94),Constants!$P25:$P28),ROWS(Constants!$P25:$P28)-1),MIN(MATCH(MAX(Constants!$Q24,Q4),Constants!$Q24:$T24),COLUMNS(Constants!$Q24:$T24)-1)+1)+(INDEX(Constants!$Q25:$T28,MIN(MATCH(MAX(Constants!$P25,Q94),Constants!$P25:$P28),ROWS(Constants!$P25:$P28)-1)+1,MIN(MATCH(MAX(Constants!$Q24,Q4),Constants!$Q24:$T24),COLUMNS(Constants!$Q24:$T24)-1)+1)-INDEX(Constants!$Q25:$T28,MIN(MATCH(MAX(Constants!$P25,Q94),Constants!$P25:$P28),ROWS(Constants!$P25:$P28)-1),MIN(MATCH(MAX(Constants!$Q24,Q4),Constants!$Q24:$T24),COLUMNS(Constants!$Q24:$T24)-1)+1))*IF(Q94&lt;=INDEX(Constants!$P25:$P28,MIN(MATCH(MAX(Constants!$P25,Q94),Constants!$P25:$P28),ROWS(Constants!$P25:$P28)-1)),0,IF(Q94&gt;=INDEX(Constants!$P25:$P28,MIN(MATCH(MAX(Constants!$P25,Q94),Constants!$P25:$P28),ROWS(Constants!$P25:$P28)-1)+1),1,(Q94-INDEX(Constants!$P25:$P28,MIN(MATCH(MAX(Constants!$P25,Q94),Constants!$P25:$P28),ROWS(Constants!$P25:$P28)-1)))/(INDEX(Constants!$P25:$P28,MIN(MATCH(MAX(Constants!$P25,Q94),Constants!$P25:$P28),ROWS(Constants!$P25:$P28)-1)+1)-INDEX(Constants!$P25:$P28,MIN(MATCH(MAX(Constants!$P25,Q94),Constants!$P25:$P28),ROWS(Constants!$P25:$P28)-1)))))-(INDEX(Constants!$Q25:$T28,MIN(MATCH(MAX(Constants!$P25,Q94),Constants!$P25:$P28),ROWS(Constants!$P25:$P28)-1),MIN(MATCH(MAX(Constants!$Q24,Q4),Constants!$Q24:$T24),COLUMNS(Constants!$Q24:$T24)-1))+(INDEX(Constants!$Q25:$T28,MIN(MATCH(MAX(Constants!$P25,Q94),Constants!$P25:$P28),ROWS(Constants!$P25:$P28)-1)+1,MIN(MATCH(MAX(Constants!$Q24,Q4),Constants!$Q24:$T24),COLUMNS(Constants!$Q24:$T24)-1))-INDEX(Constants!$Q25:$T28,MIN(MATCH(MAX(Constants!$P25,Q94),Constants!$P25:$P28),ROWS(Constants!$P25:$P28)-1),MIN(MATCH(MAX(Constants!$Q24,Q4),Constants!$Q24:$T24),COLUMNS(Constants!$Q24:$T24)-1)))*IF(Q94&lt;=INDEX(Constants!$P25:$P28,MIN(MATCH(MAX(Constants!$P25,Q94),Constants!$P25:$P28),ROWS(Constants!$P25:$P28)-1)),0,IF(Q94&gt;=INDEX(Constants!$P25:$P28,MIN(MATCH(MAX(Constants!$P25,Q94),Constants!$P25:$P28),ROWS(Constants!$P25:$P28)-1)+1),1,(Q94-INDEX(Constants!$P25:$P28,MIN(MATCH(MAX(Constants!$P25,Q94),Constants!$P25:$P28),ROWS(Constants!$P25:$P28)-1)))/(INDEX(Constants!$P25:$P28,MIN(MATCH(MAX(Constants!$P25,Q94),Constants!$P25:$P28),ROWS(Constants!$P25:$P28)-1)+1)-INDEX(Constants!$P25:$P28,MIN(MATCH(MAX(Constants!$P25,Q94),Constants!$P25:$P28),ROWS(Constants!$P25:$P28)-1)))))))*IF(Q4&lt;=INDEX(Constants!$Q24:$T24,MIN(MATCH(MAX(Constants!$Q24,Q4),Constants!$Q24:$T24),COLUMNS(Constants!$Q24:$T24)-1)),0,IF(Q4&gt;=INDEX(Constants!$Q24:$T24,MIN(MATCH(MAX(Constants!$Q24,Q4),Constants!$Q24:$T24),COLUMNS(Constants!$Q24:$T24)-1)+1),1,(Q4-INDEX(Constants!$Q24:$T24,MIN(MATCH(MAX(Constants!$Q24,Q4),Constants!$Q24:$T24),COLUMNS(Constants!$Q24:$T24)-1)))/(INDEX(Constants!$Q24:$T24,MIN(MATCH(MAX(Constants!$Q24,Q4),Constants!$Q24:$T24),COLUMNS(Constants!$Q24:$T24)-1)+1)-INDEX(Constants!$Q24:$T24,MIN(MATCH(MAX(Constants!$Q24,Q4),Constants!$Q24:$T24),COLUMNS(Constants!$Q24:$T24)-1))))),"N/A")</f>
        <v>N/A</v>
      </c>
      <c r="R109" s="50" t="str" cm="1">
        <f t="array" ref="R109">IF(AND(R15="OK",engine.cfg!$D234),INDEX(Constants!$Q25:$T28,MIN(MATCH(MAX(Constants!$P25,R94),Constants!$P25:$P28),ROWS(Constants!$P25:$P28)-1),MIN(MATCH(MAX(Constants!$Q24,R4),Constants!$Q24:$T24),COLUMNS(Constants!$Q24:$T24)-1))+(INDEX(Constants!$Q25:$T28,MIN(MATCH(MAX(Constants!$P25,R94),Constants!$P25:$P28),ROWS(Constants!$P25:$P28)-1)+1,MIN(MATCH(MAX(Constants!$Q24,R4),Constants!$Q24:$T24),COLUMNS(Constants!$Q24:$T24)-1))-INDEX(Constants!$Q25:$T28,MIN(MATCH(MAX(Constants!$P25,R94),Constants!$P25:$P28),ROWS(Constants!$P25:$P28)-1),MIN(MATCH(MAX(Constants!$Q24,R4),Constants!$Q24:$T24),COLUMNS(Constants!$Q24:$T24)-1)))*IF(R94&lt;=INDEX(Constants!$P25:$P28,MIN(MATCH(MAX(Constants!$P25,R94),Constants!$P25:$P28),ROWS(Constants!$P25:$P28)-1)),0,IF(R94&gt;=INDEX(Constants!$P25:$P28,MIN(MATCH(MAX(Constants!$P25,R94),Constants!$P25:$P28),ROWS(Constants!$P25:$P28)-1)+1),1,(R94-INDEX(Constants!$P25:$P28,MIN(MATCH(MAX(Constants!$P25,R94),Constants!$P25:$P28),ROWS(Constants!$P25:$P28)-1)))/(INDEX(Constants!$P25:$P28,MIN(MATCH(MAX(Constants!$P25,R94),Constants!$P25:$P28),ROWS(Constants!$P25:$P28)-1)+1)-INDEX(Constants!$P25:$P28,MIN(MATCH(MAX(Constants!$P25,R94),Constants!$P25:$P28),ROWS(Constants!$P25:$P28)-1)))))+(INDEX(Constants!$Q25:$T28,MIN(MATCH(MAX(Constants!$P25,R94),Constants!$P25:$P28),ROWS(Constants!$P25:$P28)-1),MIN(MATCH(MAX(Constants!$Q24,R4),Constants!$Q24:$T24),COLUMNS(Constants!$Q24:$T24)-1)+1)+(INDEX(Constants!$Q25:$T28,MIN(MATCH(MAX(Constants!$P25,R94),Constants!$P25:$P28),ROWS(Constants!$P25:$P28)-1)+1,MIN(MATCH(MAX(Constants!$Q24,R4),Constants!$Q24:$T24),COLUMNS(Constants!$Q24:$T24)-1)+1)-INDEX(Constants!$Q25:$T28,MIN(MATCH(MAX(Constants!$P25,R94),Constants!$P25:$P28),ROWS(Constants!$P25:$P28)-1),MIN(MATCH(MAX(Constants!$Q24,R4),Constants!$Q24:$T24),COLUMNS(Constants!$Q24:$T24)-1)+1))*IF(R94&lt;=INDEX(Constants!$P25:$P28,MIN(MATCH(MAX(Constants!$P25,R94),Constants!$P25:$P28),ROWS(Constants!$P25:$P28)-1)),0,IF(R94&gt;=INDEX(Constants!$P25:$P28,MIN(MATCH(MAX(Constants!$P25,R94),Constants!$P25:$P28),ROWS(Constants!$P25:$P28)-1)+1),1,(R94-INDEX(Constants!$P25:$P28,MIN(MATCH(MAX(Constants!$P25,R94),Constants!$P25:$P28),ROWS(Constants!$P25:$P28)-1)))/(INDEX(Constants!$P25:$P28,MIN(MATCH(MAX(Constants!$P25,R94),Constants!$P25:$P28),ROWS(Constants!$P25:$P28)-1)+1)-INDEX(Constants!$P25:$P28,MIN(MATCH(MAX(Constants!$P25,R94),Constants!$P25:$P28),ROWS(Constants!$P25:$P28)-1)))))-(INDEX(Constants!$Q25:$T28,MIN(MATCH(MAX(Constants!$P25,R94),Constants!$P25:$P28),ROWS(Constants!$P25:$P28)-1),MIN(MATCH(MAX(Constants!$Q24,R4),Constants!$Q24:$T24),COLUMNS(Constants!$Q24:$T24)-1))+(INDEX(Constants!$Q25:$T28,MIN(MATCH(MAX(Constants!$P25,R94),Constants!$P25:$P28),ROWS(Constants!$P25:$P28)-1)+1,MIN(MATCH(MAX(Constants!$Q24,R4),Constants!$Q24:$T24),COLUMNS(Constants!$Q24:$T24)-1))-INDEX(Constants!$Q25:$T28,MIN(MATCH(MAX(Constants!$P25,R94),Constants!$P25:$P28),ROWS(Constants!$P25:$P28)-1),MIN(MATCH(MAX(Constants!$Q24,R4),Constants!$Q24:$T24),COLUMNS(Constants!$Q24:$T24)-1)))*IF(R94&lt;=INDEX(Constants!$P25:$P28,MIN(MATCH(MAX(Constants!$P25,R94),Constants!$P25:$P28),ROWS(Constants!$P25:$P28)-1)),0,IF(R94&gt;=INDEX(Constants!$P25:$P28,MIN(MATCH(MAX(Constants!$P25,R94),Constants!$P25:$P28),ROWS(Constants!$P25:$P28)-1)+1),1,(R94-INDEX(Constants!$P25:$P28,MIN(MATCH(MAX(Constants!$P25,R94),Constants!$P25:$P28),ROWS(Constants!$P25:$P28)-1)))/(INDEX(Constants!$P25:$P28,MIN(MATCH(MAX(Constants!$P25,R94),Constants!$P25:$P28),ROWS(Constants!$P25:$P28)-1)+1)-INDEX(Constants!$P25:$P28,MIN(MATCH(MAX(Constants!$P25,R94),Constants!$P25:$P28),ROWS(Constants!$P25:$P28)-1)))))))*IF(R4&lt;=INDEX(Constants!$Q24:$T24,MIN(MATCH(MAX(Constants!$Q24,R4),Constants!$Q24:$T24),COLUMNS(Constants!$Q24:$T24)-1)),0,IF(R4&gt;=INDEX(Constants!$Q24:$T24,MIN(MATCH(MAX(Constants!$Q24,R4),Constants!$Q24:$T24),COLUMNS(Constants!$Q24:$T24)-1)+1),1,(R4-INDEX(Constants!$Q24:$T24,MIN(MATCH(MAX(Constants!$Q24,R4),Constants!$Q24:$T24),COLUMNS(Constants!$Q24:$T24)-1)))/(INDEX(Constants!$Q24:$T24,MIN(MATCH(MAX(Constants!$Q24,R4),Constants!$Q24:$T24),COLUMNS(Constants!$Q24:$T24)-1)+1)-INDEX(Constants!$Q24:$T24,MIN(MATCH(MAX(Constants!$Q24,R4),Constants!$Q24:$T24),COLUMNS(Constants!$Q24:$T24)-1))))),"N/A")</f>
        <v>N/A</v>
      </c>
      <c r="S109" s="50" t="str" cm="1">
        <f t="array" ref="S109">IF(AND(S15="OK",engine.cfg!$D234),INDEX(Constants!$Q25:$T28,MIN(MATCH(MAX(Constants!$P25,S94),Constants!$P25:$P28),ROWS(Constants!$P25:$P28)-1),MIN(MATCH(MAX(Constants!$Q24,S4),Constants!$Q24:$T24),COLUMNS(Constants!$Q24:$T24)-1))+(INDEX(Constants!$Q25:$T28,MIN(MATCH(MAX(Constants!$P25,S94),Constants!$P25:$P28),ROWS(Constants!$P25:$P28)-1)+1,MIN(MATCH(MAX(Constants!$Q24,S4),Constants!$Q24:$T24),COLUMNS(Constants!$Q24:$T24)-1))-INDEX(Constants!$Q25:$T28,MIN(MATCH(MAX(Constants!$P25,S94),Constants!$P25:$P28),ROWS(Constants!$P25:$P28)-1),MIN(MATCH(MAX(Constants!$Q24,S4),Constants!$Q24:$T24),COLUMNS(Constants!$Q24:$T24)-1)))*IF(S94&lt;=INDEX(Constants!$P25:$P28,MIN(MATCH(MAX(Constants!$P25,S94),Constants!$P25:$P28),ROWS(Constants!$P25:$P28)-1)),0,IF(S94&gt;=INDEX(Constants!$P25:$P28,MIN(MATCH(MAX(Constants!$P25,S94),Constants!$P25:$P28),ROWS(Constants!$P25:$P28)-1)+1),1,(S94-INDEX(Constants!$P25:$P28,MIN(MATCH(MAX(Constants!$P25,S94),Constants!$P25:$P28),ROWS(Constants!$P25:$P28)-1)))/(INDEX(Constants!$P25:$P28,MIN(MATCH(MAX(Constants!$P25,S94),Constants!$P25:$P28),ROWS(Constants!$P25:$P28)-1)+1)-INDEX(Constants!$P25:$P28,MIN(MATCH(MAX(Constants!$P25,S94),Constants!$P25:$P28),ROWS(Constants!$P25:$P28)-1)))))+(INDEX(Constants!$Q25:$T28,MIN(MATCH(MAX(Constants!$P25,S94),Constants!$P25:$P28),ROWS(Constants!$P25:$P28)-1),MIN(MATCH(MAX(Constants!$Q24,S4),Constants!$Q24:$T24),COLUMNS(Constants!$Q24:$T24)-1)+1)+(INDEX(Constants!$Q25:$T28,MIN(MATCH(MAX(Constants!$P25,S94),Constants!$P25:$P28),ROWS(Constants!$P25:$P28)-1)+1,MIN(MATCH(MAX(Constants!$Q24,S4),Constants!$Q24:$T24),COLUMNS(Constants!$Q24:$T24)-1)+1)-INDEX(Constants!$Q25:$T28,MIN(MATCH(MAX(Constants!$P25,S94),Constants!$P25:$P28),ROWS(Constants!$P25:$P28)-1),MIN(MATCH(MAX(Constants!$Q24,S4),Constants!$Q24:$T24),COLUMNS(Constants!$Q24:$T24)-1)+1))*IF(S94&lt;=INDEX(Constants!$P25:$P28,MIN(MATCH(MAX(Constants!$P25,S94),Constants!$P25:$P28),ROWS(Constants!$P25:$P28)-1)),0,IF(S94&gt;=INDEX(Constants!$P25:$P28,MIN(MATCH(MAX(Constants!$P25,S94),Constants!$P25:$P28),ROWS(Constants!$P25:$P28)-1)+1),1,(S94-INDEX(Constants!$P25:$P28,MIN(MATCH(MAX(Constants!$P25,S94),Constants!$P25:$P28),ROWS(Constants!$P25:$P28)-1)))/(INDEX(Constants!$P25:$P28,MIN(MATCH(MAX(Constants!$P25,S94),Constants!$P25:$P28),ROWS(Constants!$P25:$P28)-1)+1)-INDEX(Constants!$P25:$P28,MIN(MATCH(MAX(Constants!$P25,S94),Constants!$P25:$P28),ROWS(Constants!$P25:$P28)-1)))))-(INDEX(Constants!$Q25:$T28,MIN(MATCH(MAX(Constants!$P25,S94),Constants!$P25:$P28),ROWS(Constants!$P25:$P28)-1),MIN(MATCH(MAX(Constants!$Q24,S4),Constants!$Q24:$T24),COLUMNS(Constants!$Q24:$T24)-1))+(INDEX(Constants!$Q25:$T28,MIN(MATCH(MAX(Constants!$P25,S94),Constants!$P25:$P28),ROWS(Constants!$P25:$P28)-1)+1,MIN(MATCH(MAX(Constants!$Q24,S4),Constants!$Q24:$T24),COLUMNS(Constants!$Q24:$T24)-1))-INDEX(Constants!$Q25:$T28,MIN(MATCH(MAX(Constants!$P25,S94),Constants!$P25:$P28),ROWS(Constants!$P25:$P28)-1),MIN(MATCH(MAX(Constants!$Q24,S4),Constants!$Q24:$T24),COLUMNS(Constants!$Q24:$T24)-1)))*IF(S94&lt;=INDEX(Constants!$P25:$P28,MIN(MATCH(MAX(Constants!$P25,S94),Constants!$P25:$P28),ROWS(Constants!$P25:$P28)-1)),0,IF(S94&gt;=INDEX(Constants!$P25:$P28,MIN(MATCH(MAX(Constants!$P25,S94),Constants!$P25:$P28),ROWS(Constants!$P25:$P28)-1)+1),1,(S94-INDEX(Constants!$P25:$P28,MIN(MATCH(MAX(Constants!$P25,S94),Constants!$P25:$P28),ROWS(Constants!$P25:$P28)-1)))/(INDEX(Constants!$P25:$P28,MIN(MATCH(MAX(Constants!$P25,S94),Constants!$P25:$P28),ROWS(Constants!$P25:$P28)-1)+1)-INDEX(Constants!$P25:$P28,MIN(MATCH(MAX(Constants!$P25,S94),Constants!$P25:$P28),ROWS(Constants!$P25:$P28)-1)))))))*IF(S4&lt;=INDEX(Constants!$Q24:$T24,MIN(MATCH(MAX(Constants!$Q24,S4),Constants!$Q24:$T24),COLUMNS(Constants!$Q24:$T24)-1)),0,IF(S4&gt;=INDEX(Constants!$Q24:$T24,MIN(MATCH(MAX(Constants!$Q24,S4),Constants!$Q24:$T24),COLUMNS(Constants!$Q24:$T24)-1)+1),1,(S4-INDEX(Constants!$Q24:$T24,MIN(MATCH(MAX(Constants!$Q24,S4),Constants!$Q24:$T24),COLUMNS(Constants!$Q24:$T24)-1)))/(INDEX(Constants!$Q24:$T24,MIN(MATCH(MAX(Constants!$Q24,S4),Constants!$Q24:$T24),COLUMNS(Constants!$Q24:$T24)-1)+1)-INDEX(Constants!$Q24:$T24,MIN(MATCH(MAX(Constants!$Q24,S4),Constants!$Q24:$T24),COLUMNS(Constants!$Q24:$T24)-1))))),"N/A")</f>
        <v>N/A</v>
      </c>
      <c r="T109" s="50" t="str" cm="1">
        <f t="array" ref="T109">IF(AND(T15="OK",engine.cfg!$D234),INDEX(Constants!$Q25:$T28,MIN(MATCH(MAX(Constants!$P25,T94),Constants!$P25:$P28),ROWS(Constants!$P25:$P28)-1),MIN(MATCH(MAX(Constants!$Q24,T4),Constants!$Q24:$T24),COLUMNS(Constants!$Q24:$T24)-1))+(INDEX(Constants!$Q25:$T28,MIN(MATCH(MAX(Constants!$P25,T94),Constants!$P25:$P28),ROWS(Constants!$P25:$P28)-1)+1,MIN(MATCH(MAX(Constants!$Q24,T4),Constants!$Q24:$T24),COLUMNS(Constants!$Q24:$T24)-1))-INDEX(Constants!$Q25:$T28,MIN(MATCH(MAX(Constants!$P25,T94),Constants!$P25:$P28),ROWS(Constants!$P25:$P28)-1),MIN(MATCH(MAX(Constants!$Q24,T4),Constants!$Q24:$T24),COLUMNS(Constants!$Q24:$T24)-1)))*IF(T94&lt;=INDEX(Constants!$P25:$P28,MIN(MATCH(MAX(Constants!$P25,T94),Constants!$P25:$P28),ROWS(Constants!$P25:$P28)-1)),0,IF(T94&gt;=INDEX(Constants!$P25:$P28,MIN(MATCH(MAX(Constants!$P25,T94),Constants!$P25:$P28),ROWS(Constants!$P25:$P28)-1)+1),1,(T94-INDEX(Constants!$P25:$P28,MIN(MATCH(MAX(Constants!$P25,T94),Constants!$P25:$P28),ROWS(Constants!$P25:$P28)-1)))/(INDEX(Constants!$P25:$P28,MIN(MATCH(MAX(Constants!$P25,T94),Constants!$P25:$P28),ROWS(Constants!$P25:$P28)-1)+1)-INDEX(Constants!$P25:$P28,MIN(MATCH(MAX(Constants!$P25,T94),Constants!$P25:$P28),ROWS(Constants!$P25:$P28)-1)))))+(INDEX(Constants!$Q25:$T28,MIN(MATCH(MAX(Constants!$P25,T94),Constants!$P25:$P28),ROWS(Constants!$P25:$P28)-1),MIN(MATCH(MAX(Constants!$Q24,T4),Constants!$Q24:$T24),COLUMNS(Constants!$Q24:$T24)-1)+1)+(INDEX(Constants!$Q25:$T28,MIN(MATCH(MAX(Constants!$P25,T94),Constants!$P25:$P28),ROWS(Constants!$P25:$P28)-1)+1,MIN(MATCH(MAX(Constants!$Q24,T4),Constants!$Q24:$T24),COLUMNS(Constants!$Q24:$T24)-1)+1)-INDEX(Constants!$Q25:$T28,MIN(MATCH(MAX(Constants!$P25,T94),Constants!$P25:$P28),ROWS(Constants!$P25:$P28)-1),MIN(MATCH(MAX(Constants!$Q24,T4),Constants!$Q24:$T24),COLUMNS(Constants!$Q24:$T24)-1)+1))*IF(T94&lt;=INDEX(Constants!$P25:$P28,MIN(MATCH(MAX(Constants!$P25,T94),Constants!$P25:$P28),ROWS(Constants!$P25:$P28)-1)),0,IF(T94&gt;=INDEX(Constants!$P25:$P28,MIN(MATCH(MAX(Constants!$P25,T94),Constants!$P25:$P28),ROWS(Constants!$P25:$P28)-1)+1),1,(T94-INDEX(Constants!$P25:$P28,MIN(MATCH(MAX(Constants!$P25,T94),Constants!$P25:$P28),ROWS(Constants!$P25:$P28)-1)))/(INDEX(Constants!$P25:$P28,MIN(MATCH(MAX(Constants!$P25,T94),Constants!$P25:$P28),ROWS(Constants!$P25:$P28)-1)+1)-INDEX(Constants!$P25:$P28,MIN(MATCH(MAX(Constants!$P25,T94),Constants!$P25:$P28),ROWS(Constants!$P25:$P28)-1)))))-(INDEX(Constants!$Q25:$T28,MIN(MATCH(MAX(Constants!$P25,T94),Constants!$P25:$P28),ROWS(Constants!$P25:$P28)-1),MIN(MATCH(MAX(Constants!$Q24,T4),Constants!$Q24:$T24),COLUMNS(Constants!$Q24:$T24)-1))+(INDEX(Constants!$Q25:$T28,MIN(MATCH(MAX(Constants!$P25,T94),Constants!$P25:$P28),ROWS(Constants!$P25:$P28)-1)+1,MIN(MATCH(MAX(Constants!$Q24,T4),Constants!$Q24:$T24),COLUMNS(Constants!$Q24:$T24)-1))-INDEX(Constants!$Q25:$T28,MIN(MATCH(MAX(Constants!$P25,T94),Constants!$P25:$P28),ROWS(Constants!$P25:$P28)-1),MIN(MATCH(MAX(Constants!$Q24,T4),Constants!$Q24:$T24),COLUMNS(Constants!$Q24:$T24)-1)))*IF(T94&lt;=INDEX(Constants!$P25:$P28,MIN(MATCH(MAX(Constants!$P25,T94),Constants!$P25:$P28),ROWS(Constants!$P25:$P28)-1)),0,IF(T94&gt;=INDEX(Constants!$P25:$P28,MIN(MATCH(MAX(Constants!$P25,T94),Constants!$P25:$P28),ROWS(Constants!$P25:$P28)-1)+1),1,(T94-INDEX(Constants!$P25:$P28,MIN(MATCH(MAX(Constants!$P25,T94),Constants!$P25:$P28),ROWS(Constants!$P25:$P28)-1)))/(INDEX(Constants!$P25:$P28,MIN(MATCH(MAX(Constants!$P25,T94),Constants!$P25:$P28),ROWS(Constants!$P25:$P28)-1)+1)-INDEX(Constants!$P25:$P28,MIN(MATCH(MAX(Constants!$P25,T94),Constants!$P25:$P28),ROWS(Constants!$P25:$P28)-1)))))))*IF(T4&lt;=INDEX(Constants!$Q24:$T24,MIN(MATCH(MAX(Constants!$Q24,T4),Constants!$Q24:$T24),COLUMNS(Constants!$Q24:$T24)-1)),0,IF(T4&gt;=INDEX(Constants!$Q24:$T24,MIN(MATCH(MAX(Constants!$Q24,T4),Constants!$Q24:$T24),COLUMNS(Constants!$Q24:$T24)-1)+1),1,(T4-INDEX(Constants!$Q24:$T24,MIN(MATCH(MAX(Constants!$Q24,T4),Constants!$Q24:$T24),COLUMNS(Constants!$Q24:$T24)-1)))/(INDEX(Constants!$Q24:$T24,MIN(MATCH(MAX(Constants!$Q24,T4),Constants!$Q24:$T24),COLUMNS(Constants!$Q24:$T24)-1)+1)-INDEX(Constants!$Q24:$T24,MIN(MATCH(MAX(Constants!$Q24,T4),Constants!$Q24:$T24),COLUMNS(Constants!$Q24:$T24)-1))))),"N/A")</f>
        <v>N/A</v>
      </c>
      <c r="U109" s="50" t="str" cm="1">
        <f t="array" ref="U109">IF(AND(U15="OK",engine.cfg!$D234),INDEX(Constants!$Q25:$T28,MIN(MATCH(MAX(Constants!$P25,U94),Constants!$P25:$P28),ROWS(Constants!$P25:$P28)-1),MIN(MATCH(MAX(Constants!$Q24,U4),Constants!$Q24:$T24),COLUMNS(Constants!$Q24:$T24)-1))+(INDEX(Constants!$Q25:$T28,MIN(MATCH(MAX(Constants!$P25,U94),Constants!$P25:$P28),ROWS(Constants!$P25:$P28)-1)+1,MIN(MATCH(MAX(Constants!$Q24,U4),Constants!$Q24:$T24),COLUMNS(Constants!$Q24:$T24)-1))-INDEX(Constants!$Q25:$T28,MIN(MATCH(MAX(Constants!$P25,U94),Constants!$P25:$P28),ROWS(Constants!$P25:$P28)-1),MIN(MATCH(MAX(Constants!$Q24,U4),Constants!$Q24:$T24),COLUMNS(Constants!$Q24:$T24)-1)))*IF(U94&lt;=INDEX(Constants!$P25:$P28,MIN(MATCH(MAX(Constants!$P25,U94),Constants!$P25:$P28),ROWS(Constants!$P25:$P28)-1)),0,IF(U94&gt;=INDEX(Constants!$P25:$P28,MIN(MATCH(MAX(Constants!$P25,U94),Constants!$P25:$P28),ROWS(Constants!$P25:$P28)-1)+1),1,(U94-INDEX(Constants!$P25:$P28,MIN(MATCH(MAX(Constants!$P25,U94),Constants!$P25:$P28),ROWS(Constants!$P25:$P28)-1)))/(INDEX(Constants!$P25:$P28,MIN(MATCH(MAX(Constants!$P25,U94),Constants!$P25:$P28),ROWS(Constants!$P25:$P28)-1)+1)-INDEX(Constants!$P25:$P28,MIN(MATCH(MAX(Constants!$P25,U94),Constants!$P25:$P28),ROWS(Constants!$P25:$P28)-1)))))+(INDEX(Constants!$Q25:$T28,MIN(MATCH(MAX(Constants!$P25,U94),Constants!$P25:$P28),ROWS(Constants!$P25:$P28)-1),MIN(MATCH(MAX(Constants!$Q24,U4),Constants!$Q24:$T24),COLUMNS(Constants!$Q24:$T24)-1)+1)+(INDEX(Constants!$Q25:$T28,MIN(MATCH(MAX(Constants!$P25,U94),Constants!$P25:$P28),ROWS(Constants!$P25:$P28)-1)+1,MIN(MATCH(MAX(Constants!$Q24,U4),Constants!$Q24:$T24),COLUMNS(Constants!$Q24:$T24)-1)+1)-INDEX(Constants!$Q25:$T28,MIN(MATCH(MAX(Constants!$P25,U94),Constants!$P25:$P28),ROWS(Constants!$P25:$P28)-1),MIN(MATCH(MAX(Constants!$Q24,U4),Constants!$Q24:$T24),COLUMNS(Constants!$Q24:$T24)-1)+1))*IF(U94&lt;=INDEX(Constants!$P25:$P28,MIN(MATCH(MAX(Constants!$P25,U94),Constants!$P25:$P28),ROWS(Constants!$P25:$P28)-1)),0,IF(U94&gt;=INDEX(Constants!$P25:$P28,MIN(MATCH(MAX(Constants!$P25,U94),Constants!$P25:$P28),ROWS(Constants!$P25:$P28)-1)+1),1,(U94-INDEX(Constants!$P25:$P28,MIN(MATCH(MAX(Constants!$P25,U94),Constants!$P25:$P28),ROWS(Constants!$P25:$P28)-1)))/(INDEX(Constants!$P25:$P28,MIN(MATCH(MAX(Constants!$P25,U94),Constants!$P25:$P28),ROWS(Constants!$P25:$P28)-1)+1)-INDEX(Constants!$P25:$P28,MIN(MATCH(MAX(Constants!$P25,U94),Constants!$P25:$P28),ROWS(Constants!$P25:$P28)-1)))))-(INDEX(Constants!$Q25:$T28,MIN(MATCH(MAX(Constants!$P25,U94),Constants!$P25:$P28),ROWS(Constants!$P25:$P28)-1),MIN(MATCH(MAX(Constants!$Q24,U4),Constants!$Q24:$T24),COLUMNS(Constants!$Q24:$T24)-1))+(INDEX(Constants!$Q25:$T28,MIN(MATCH(MAX(Constants!$P25,U94),Constants!$P25:$P28),ROWS(Constants!$P25:$P28)-1)+1,MIN(MATCH(MAX(Constants!$Q24,U4),Constants!$Q24:$T24),COLUMNS(Constants!$Q24:$T24)-1))-INDEX(Constants!$Q25:$T28,MIN(MATCH(MAX(Constants!$P25,U94),Constants!$P25:$P28),ROWS(Constants!$P25:$P28)-1),MIN(MATCH(MAX(Constants!$Q24,U4),Constants!$Q24:$T24),COLUMNS(Constants!$Q24:$T24)-1)))*IF(U94&lt;=INDEX(Constants!$P25:$P28,MIN(MATCH(MAX(Constants!$P25,U94),Constants!$P25:$P28),ROWS(Constants!$P25:$P28)-1)),0,IF(U94&gt;=INDEX(Constants!$P25:$P28,MIN(MATCH(MAX(Constants!$P25,U94),Constants!$P25:$P28),ROWS(Constants!$P25:$P28)-1)+1),1,(U94-INDEX(Constants!$P25:$P28,MIN(MATCH(MAX(Constants!$P25,U94),Constants!$P25:$P28),ROWS(Constants!$P25:$P28)-1)))/(INDEX(Constants!$P25:$P28,MIN(MATCH(MAX(Constants!$P25,U94),Constants!$P25:$P28),ROWS(Constants!$P25:$P28)-1)+1)-INDEX(Constants!$P25:$P28,MIN(MATCH(MAX(Constants!$P25,U94),Constants!$P25:$P28),ROWS(Constants!$P25:$P28)-1)))))))*IF(U4&lt;=INDEX(Constants!$Q24:$T24,MIN(MATCH(MAX(Constants!$Q24,U4),Constants!$Q24:$T24),COLUMNS(Constants!$Q24:$T24)-1)),0,IF(U4&gt;=INDEX(Constants!$Q24:$T24,MIN(MATCH(MAX(Constants!$Q24,U4),Constants!$Q24:$T24),COLUMNS(Constants!$Q24:$T24)-1)+1),1,(U4-INDEX(Constants!$Q24:$T24,MIN(MATCH(MAX(Constants!$Q24,U4),Constants!$Q24:$T24),COLUMNS(Constants!$Q24:$T24)-1)))/(INDEX(Constants!$Q24:$T24,MIN(MATCH(MAX(Constants!$Q24,U4),Constants!$Q24:$T24),COLUMNS(Constants!$Q24:$T24)-1)+1)-INDEX(Constants!$Q24:$T24,MIN(MATCH(MAX(Constants!$Q24,U4),Constants!$Q24:$T24),COLUMNS(Constants!$Q24:$T24)-1))))),"N/A")</f>
        <v>N/A</v>
      </c>
      <c r="V109" s="50" t="str" cm="1">
        <f t="array" ref="V109">IF(AND(V15="OK",engine.cfg!$D234),INDEX(Constants!$Q25:$T28,MIN(MATCH(MAX(Constants!$P25,V94),Constants!$P25:$P28),ROWS(Constants!$P25:$P28)-1),MIN(MATCH(MAX(Constants!$Q24,V4),Constants!$Q24:$T24),COLUMNS(Constants!$Q24:$T24)-1))+(INDEX(Constants!$Q25:$T28,MIN(MATCH(MAX(Constants!$P25,V94),Constants!$P25:$P28),ROWS(Constants!$P25:$P28)-1)+1,MIN(MATCH(MAX(Constants!$Q24,V4),Constants!$Q24:$T24),COLUMNS(Constants!$Q24:$T24)-1))-INDEX(Constants!$Q25:$T28,MIN(MATCH(MAX(Constants!$P25,V94),Constants!$P25:$P28),ROWS(Constants!$P25:$P28)-1),MIN(MATCH(MAX(Constants!$Q24,V4),Constants!$Q24:$T24),COLUMNS(Constants!$Q24:$T24)-1)))*IF(V94&lt;=INDEX(Constants!$P25:$P28,MIN(MATCH(MAX(Constants!$P25,V94),Constants!$P25:$P28),ROWS(Constants!$P25:$P28)-1)),0,IF(V94&gt;=INDEX(Constants!$P25:$P28,MIN(MATCH(MAX(Constants!$P25,V94),Constants!$P25:$P28),ROWS(Constants!$P25:$P28)-1)+1),1,(V94-INDEX(Constants!$P25:$P28,MIN(MATCH(MAX(Constants!$P25,V94),Constants!$P25:$P28),ROWS(Constants!$P25:$P28)-1)))/(INDEX(Constants!$P25:$P28,MIN(MATCH(MAX(Constants!$P25,V94),Constants!$P25:$P28),ROWS(Constants!$P25:$P28)-1)+1)-INDEX(Constants!$P25:$P28,MIN(MATCH(MAX(Constants!$P25,V94),Constants!$P25:$P28),ROWS(Constants!$P25:$P28)-1)))))+(INDEX(Constants!$Q25:$T28,MIN(MATCH(MAX(Constants!$P25,V94),Constants!$P25:$P28),ROWS(Constants!$P25:$P28)-1),MIN(MATCH(MAX(Constants!$Q24,V4),Constants!$Q24:$T24),COLUMNS(Constants!$Q24:$T24)-1)+1)+(INDEX(Constants!$Q25:$T28,MIN(MATCH(MAX(Constants!$P25,V94),Constants!$P25:$P28),ROWS(Constants!$P25:$P28)-1)+1,MIN(MATCH(MAX(Constants!$Q24,V4),Constants!$Q24:$T24),COLUMNS(Constants!$Q24:$T24)-1)+1)-INDEX(Constants!$Q25:$T28,MIN(MATCH(MAX(Constants!$P25,V94),Constants!$P25:$P28),ROWS(Constants!$P25:$P28)-1),MIN(MATCH(MAX(Constants!$Q24,V4),Constants!$Q24:$T24),COLUMNS(Constants!$Q24:$T24)-1)+1))*IF(V94&lt;=INDEX(Constants!$P25:$P28,MIN(MATCH(MAX(Constants!$P25,V94),Constants!$P25:$P28),ROWS(Constants!$P25:$P28)-1)),0,IF(V94&gt;=INDEX(Constants!$P25:$P28,MIN(MATCH(MAX(Constants!$P25,V94),Constants!$P25:$P28),ROWS(Constants!$P25:$P28)-1)+1),1,(V94-INDEX(Constants!$P25:$P28,MIN(MATCH(MAX(Constants!$P25,V94),Constants!$P25:$P28),ROWS(Constants!$P25:$P28)-1)))/(INDEX(Constants!$P25:$P28,MIN(MATCH(MAX(Constants!$P25,V94),Constants!$P25:$P28),ROWS(Constants!$P25:$P28)-1)+1)-INDEX(Constants!$P25:$P28,MIN(MATCH(MAX(Constants!$P25,V94),Constants!$P25:$P28),ROWS(Constants!$P25:$P28)-1)))))-(INDEX(Constants!$Q25:$T28,MIN(MATCH(MAX(Constants!$P25,V94),Constants!$P25:$P28),ROWS(Constants!$P25:$P28)-1),MIN(MATCH(MAX(Constants!$Q24,V4),Constants!$Q24:$T24),COLUMNS(Constants!$Q24:$T24)-1))+(INDEX(Constants!$Q25:$T28,MIN(MATCH(MAX(Constants!$P25,V94),Constants!$P25:$P28),ROWS(Constants!$P25:$P28)-1)+1,MIN(MATCH(MAX(Constants!$Q24,V4),Constants!$Q24:$T24),COLUMNS(Constants!$Q24:$T24)-1))-INDEX(Constants!$Q25:$T28,MIN(MATCH(MAX(Constants!$P25,V94),Constants!$P25:$P28),ROWS(Constants!$P25:$P28)-1),MIN(MATCH(MAX(Constants!$Q24,V4),Constants!$Q24:$T24),COLUMNS(Constants!$Q24:$T24)-1)))*IF(V94&lt;=INDEX(Constants!$P25:$P28,MIN(MATCH(MAX(Constants!$P25,V94),Constants!$P25:$P28),ROWS(Constants!$P25:$P28)-1)),0,IF(V94&gt;=INDEX(Constants!$P25:$P28,MIN(MATCH(MAX(Constants!$P25,V94),Constants!$P25:$P28),ROWS(Constants!$P25:$P28)-1)+1),1,(V94-INDEX(Constants!$P25:$P28,MIN(MATCH(MAX(Constants!$P25,V94),Constants!$P25:$P28),ROWS(Constants!$P25:$P28)-1)))/(INDEX(Constants!$P25:$P28,MIN(MATCH(MAX(Constants!$P25,V94),Constants!$P25:$P28),ROWS(Constants!$P25:$P28)-1)+1)-INDEX(Constants!$P25:$P28,MIN(MATCH(MAX(Constants!$P25,V94),Constants!$P25:$P28),ROWS(Constants!$P25:$P28)-1)))))))*IF(V4&lt;=INDEX(Constants!$Q24:$T24,MIN(MATCH(MAX(Constants!$Q24,V4),Constants!$Q24:$T24),COLUMNS(Constants!$Q24:$T24)-1)),0,IF(V4&gt;=INDEX(Constants!$Q24:$T24,MIN(MATCH(MAX(Constants!$Q24,V4),Constants!$Q24:$T24),COLUMNS(Constants!$Q24:$T24)-1)+1),1,(V4-INDEX(Constants!$Q24:$T24,MIN(MATCH(MAX(Constants!$Q24,V4),Constants!$Q24:$T24),COLUMNS(Constants!$Q24:$T24)-1)))/(INDEX(Constants!$Q24:$T24,MIN(MATCH(MAX(Constants!$Q24,V4),Constants!$Q24:$T24),COLUMNS(Constants!$Q24:$T24)-1)+1)-INDEX(Constants!$Q24:$T24,MIN(MATCH(MAX(Constants!$Q24,V4),Constants!$Q24:$T24),COLUMNS(Constants!$Q24:$T24)-1))))),"N/A")</f>
        <v>N/A</v>
      </c>
      <c r="W109" s="50" t="str" cm="1">
        <f t="array" ref="W109">IF(AND(W15="OK",engine.cfg!$D234),INDEX(Constants!$Q25:$T28,MIN(MATCH(MAX(Constants!$P25,W94),Constants!$P25:$P28),ROWS(Constants!$P25:$P28)-1),MIN(MATCH(MAX(Constants!$Q24,W4),Constants!$Q24:$T24),COLUMNS(Constants!$Q24:$T24)-1))+(INDEX(Constants!$Q25:$T28,MIN(MATCH(MAX(Constants!$P25,W94),Constants!$P25:$P28),ROWS(Constants!$P25:$P28)-1)+1,MIN(MATCH(MAX(Constants!$Q24,W4),Constants!$Q24:$T24),COLUMNS(Constants!$Q24:$T24)-1))-INDEX(Constants!$Q25:$T28,MIN(MATCH(MAX(Constants!$P25,W94),Constants!$P25:$P28),ROWS(Constants!$P25:$P28)-1),MIN(MATCH(MAX(Constants!$Q24,W4),Constants!$Q24:$T24),COLUMNS(Constants!$Q24:$T24)-1)))*IF(W94&lt;=INDEX(Constants!$P25:$P28,MIN(MATCH(MAX(Constants!$P25,W94),Constants!$P25:$P28),ROWS(Constants!$P25:$P28)-1)),0,IF(W94&gt;=INDEX(Constants!$P25:$P28,MIN(MATCH(MAX(Constants!$P25,W94),Constants!$P25:$P28),ROWS(Constants!$P25:$P28)-1)+1),1,(W94-INDEX(Constants!$P25:$P28,MIN(MATCH(MAX(Constants!$P25,W94),Constants!$P25:$P28),ROWS(Constants!$P25:$P28)-1)))/(INDEX(Constants!$P25:$P28,MIN(MATCH(MAX(Constants!$P25,W94),Constants!$P25:$P28),ROWS(Constants!$P25:$P28)-1)+1)-INDEX(Constants!$P25:$P28,MIN(MATCH(MAX(Constants!$P25,W94),Constants!$P25:$P28),ROWS(Constants!$P25:$P28)-1)))))+(INDEX(Constants!$Q25:$T28,MIN(MATCH(MAX(Constants!$P25,W94),Constants!$P25:$P28),ROWS(Constants!$P25:$P28)-1),MIN(MATCH(MAX(Constants!$Q24,W4),Constants!$Q24:$T24),COLUMNS(Constants!$Q24:$T24)-1)+1)+(INDEX(Constants!$Q25:$T28,MIN(MATCH(MAX(Constants!$P25,W94),Constants!$P25:$P28),ROWS(Constants!$P25:$P28)-1)+1,MIN(MATCH(MAX(Constants!$Q24,W4),Constants!$Q24:$T24),COLUMNS(Constants!$Q24:$T24)-1)+1)-INDEX(Constants!$Q25:$T28,MIN(MATCH(MAX(Constants!$P25,W94),Constants!$P25:$P28),ROWS(Constants!$P25:$P28)-1),MIN(MATCH(MAX(Constants!$Q24,W4),Constants!$Q24:$T24),COLUMNS(Constants!$Q24:$T24)-1)+1))*IF(W94&lt;=INDEX(Constants!$P25:$P28,MIN(MATCH(MAX(Constants!$P25,W94),Constants!$P25:$P28),ROWS(Constants!$P25:$P28)-1)),0,IF(W94&gt;=INDEX(Constants!$P25:$P28,MIN(MATCH(MAX(Constants!$P25,W94),Constants!$P25:$P28),ROWS(Constants!$P25:$P28)-1)+1),1,(W94-INDEX(Constants!$P25:$P28,MIN(MATCH(MAX(Constants!$P25,W94),Constants!$P25:$P28),ROWS(Constants!$P25:$P28)-1)))/(INDEX(Constants!$P25:$P28,MIN(MATCH(MAX(Constants!$P25,W94),Constants!$P25:$P28),ROWS(Constants!$P25:$P28)-1)+1)-INDEX(Constants!$P25:$P28,MIN(MATCH(MAX(Constants!$P25,W94),Constants!$P25:$P28),ROWS(Constants!$P25:$P28)-1)))))-(INDEX(Constants!$Q25:$T28,MIN(MATCH(MAX(Constants!$P25,W94),Constants!$P25:$P28),ROWS(Constants!$P25:$P28)-1),MIN(MATCH(MAX(Constants!$Q24,W4),Constants!$Q24:$T24),COLUMNS(Constants!$Q24:$T24)-1))+(INDEX(Constants!$Q25:$T28,MIN(MATCH(MAX(Constants!$P25,W94),Constants!$P25:$P28),ROWS(Constants!$P25:$P28)-1)+1,MIN(MATCH(MAX(Constants!$Q24,W4),Constants!$Q24:$T24),COLUMNS(Constants!$Q24:$T24)-1))-INDEX(Constants!$Q25:$T28,MIN(MATCH(MAX(Constants!$P25,W94),Constants!$P25:$P28),ROWS(Constants!$P25:$P28)-1),MIN(MATCH(MAX(Constants!$Q24,W4),Constants!$Q24:$T24),COLUMNS(Constants!$Q24:$T24)-1)))*IF(W94&lt;=INDEX(Constants!$P25:$P28,MIN(MATCH(MAX(Constants!$P25,W94),Constants!$P25:$P28),ROWS(Constants!$P25:$P28)-1)),0,IF(W94&gt;=INDEX(Constants!$P25:$P28,MIN(MATCH(MAX(Constants!$P25,W94),Constants!$P25:$P28),ROWS(Constants!$P25:$P28)-1)+1),1,(W94-INDEX(Constants!$P25:$P28,MIN(MATCH(MAX(Constants!$P25,W94),Constants!$P25:$P28),ROWS(Constants!$P25:$P28)-1)))/(INDEX(Constants!$P25:$P28,MIN(MATCH(MAX(Constants!$P25,W94),Constants!$P25:$P28),ROWS(Constants!$P25:$P28)-1)+1)-INDEX(Constants!$P25:$P28,MIN(MATCH(MAX(Constants!$P25,W94),Constants!$P25:$P28),ROWS(Constants!$P25:$P28)-1)))))))*IF(W4&lt;=INDEX(Constants!$Q24:$T24,MIN(MATCH(MAX(Constants!$Q24,W4),Constants!$Q24:$T24),COLUMNS(Constants!$Q24:$T24)-1)),0,IF(W4&gt;=INDEX(Constants!$Q24:$T24,MIN(MATCH(MAX(Constants!$Q24,W4),Constants!$Q24:$T24),COLUMNS(Constants!$Q24:$T24)-1)+1),1,(W4-INDEX(Constants!$Q24:$T24,MIN(MATCH(MAX(Constants!$Q24,W4),Constants!$Q24:$T24),COLUMNS(Constants!$Q24:$T24)-1)))/(INDEX(Constants!$Q24:$T24,MIN(MATCH(MAX(Constants!$Q24,W4),Constants!$Q24:$T24),COLUMNS(Constants!$Q24:$T24)-1)+1)-INDEX(Constants!$Q24:$T24,MIN(MATCH(MAX(Constants!$Q24,W4),Constants!$Q24:$T24),COLUMNS(Constants!$Q24:$T24)-1))))),"N/A")</f>
        <v>N/A</v>
      </c>
    </row>
    <row r="110" spans="1:23" ht="15" customHeight="1" x14ac:dyDescent="0.25">
      <c r="A110" s="65" t="s">
        <v>214</v>
      </c>
      <c r="B110" s="56" t="s">
        <v>14</v>
      </c>
      <c r="C110" s="50">
        <f>IF(C15="OK",IF(engine.cfg!$D234,C109,IF(engine.cfg!$D233&gt;0,1-(1+engine.cfg!$D233*Constants!$P17)*C94,1)),"N/A")</f>
        <v>1</v>
      </c>
      <c r="D110" s="50">
        <f>IF(D15="OK",IF(engine.cfg!$D234,D109,IF(engine.cfg!$D233&gt;0,1-(1+engine.cfg!$D233*Constants!$P17)*D94,1)),"N/A")</f>
        <v>1</v>
      </c>
      <c r="E110" s="50">
        <f>IF(E15="OK",IF(engine.cfg!$D234,E109,IF(engine.cfg!$D233&gt;0,1-(1+engine.cfg!$D233*Constants!$P17)*E94,1)),"N/A")</f>
        <v>1</v>
      </c>
      <c r="F110" s="50">
        <f>IF(F15="OK",IF(engine.cfg!$D234,F109,IF(engine.cfg!$D233&gt;0,1-(1+engine.cfg!$D233*Constants!$P17)*F94,1)),"N/A")</f>
        <v>1</v>
      </c>
      <c r="G110" s="50">
        <f>IF(G15="OK",IF(engine.cfg!$D234,G109,IF(engine.cfg!$D233&gt;0,1-(1+engine.cfg!$D233*Constants!$P17)*G94,1)),"N/A")</f>
        <v>1</v>
      </c>
      <c r="H110" s="50">
        <f>IF(H15="OK",IF(engine.cfg!$D234,H109,IF(engine.cfg!$D233&gt;0,1-(1+engine.cfg!$D233*Constants!$P17)*H94,1)),"N/A")</f>
        <v>1</v>
      </c>
      <c r="I110" s="50">
        <f>IF(I15="OK",IF(engine.cfg!$D234,I109,IF(engine.cfg!$D233&gt;0,1-(1+engine.cfg!$D233*Constants!$P17)*I94,1)),"N/A")</f>
        <v>1</v>
      </c>
      <c r="J110" s="50">
        <f>IF(J15="OK",IF(engine.cfg!$D234,J109,IF(engine.cfg!$D233&gt;0,1-(1+engine.cfg!$D233*Constants!$P17)*J94,1)),"N/A")</f>
        <v>1</v>
      </c>
      <c r="K110" s="50">
        <f>IF(K15="OK",IF(engine.cfg!$D234,K109,IF(engine.cfg!$D233&gt;0,1-(1+engine.cfg!$D233*Constants!$P17)*K94,1)),"N/A")</f>
        <v>1</v>
      </c>
      <c r="L110" s="50">
        <f>IF(L15="OK",IF(engine.cfg!$D234,L109,IF(engine.cfg!$D233&gt;0,1-(1+engine.cfg!$D233*Constants!$P17)*L94,1)),"N/A")</f>
        <v>1</v>
      </c>
      <c r="M110" s="50">
        <f>IF(M15="OK",IF(engine.cfg!$D234,M109,IF(engine.cfg!$D233&gt;0,1-(1+engine.cfg!$D233*Constants!$P17)*M94,1)),"N/A")</f>
        <v>1</v>
      </c>
      <c r="N110" s="50">
        <f>IF(N15="OK",IF(engine.cfg!$D234,N109,IF(engine.cfg!$D233&gt;0,1-(1+engine.cfg!$D233*Constants!$P17)*N94,1)),"N/A")</f>
        <v>1</v>
      </c>
      <c r="O110" s="50">
        <f>IF(O15="OK",IF(engine.cfg!$D234,O109,IF(engine.cfg!$D233&gt;0,1-(1+engine.cfg!$D233*Constants!$P17)*O94,1)),"N/A")</f>
        <v>1</v>
      </c>
      <c r="P110" s="50">
        <f>IF(P15="OK",IF(engine.cfg!$D234,P109,IF(engine.cfg!$D233&gt;0,1-(1+engine.cfg!$D233*Constants!$P17)*P94,1)),"N/A")</f>
        <v>1</v>
      </c>
      <c r="Q110" s="50">
        <f>IF(Q15="OK",IF(engine.cfg!$D234,Q109,IF(engine.cfg!$D233&gt;0,1-(1+engine.cfg!$D233*Constants!$P17)*Q94,1)),"N/A")</f>
        <v>1</v>
      </c>
      <c r="R110" s="50">
        <f>IF(R15="OK",IF(engine.cfg!$D234,R109,IF(engine.cfg!$D233&gt;0,1-(1+engine.cfg!$D233*Constants!$P17)*R94,1)),"N/A")</f>
        <v>1</v>
      </c>
      <c r="S110" s="50">
        <f>IF(S15="OK",IF(engine.cfg!$D234,S109,IF(engine.cfg!$D233&gt;0,1-(1+engine.cfg!$D233*Constants!$P17)*S94,1)),"N/A")</f>
        <v>1</v>
      </c>
      <c r="T110" s="50">
        <f>IF(T15="OK",IF(engine.cfg!$D234,T109,IF(engine.cfg!$D233&gt;0,1-(1+engine.cfg!$D233*Constants!$P17)*T94,1)),"N/A")</f>
        <v>1</v>
      </c>
      <c r="U110" s="50">
        <f>IF(U15="OK",IF(engine.cfg!$D234,U109,IF(engine.cfg!$D233&gt;0,1-(1+engine.cfg!$D233*Constants!$P17)*U94,1)),"N/A")</f>
        <v>1</v>
      </c>
      <c r="V110" s="50">
        <f>IF(V15="OK",IF(engine.cfg!$D234,V109,IF(engine.cfg!$D233&gt;0,1-(1+engine.cfg!$D233*Constants!$P17)*V94,1)),"N/A")</f>
        <v>1</v>
      </c>
      <c r="W110" s="50">
        <f>IF(W15="OK",IF(engine.cfg!$D234,W109,IF(engine.cfg!$D233&gt;0,1-(1+engine.cfg!$D233*Constants!$P17)*W94,1)),"N/A")</f>
        <v>1</v>
      </c>
    </row>
    <row r="111" spans="1:23" ht="15" customHeight="1" x14ac:dyDescent="0.25">
      <c r="A111" s="42" t="s">
        <v>228</v>
      </c>
      <c r="B111" s="56" t="s">
        <v>36</v>
      </c>
      <c r="C111" s="47">
        <f>IF(C15="OK",engine.cfg!$D84*engine.cfg!$D85*engine.cfg!$D86*(ABS(C5)*(1-Constants!$P32)+Constants!$P32),"N/A")</f>
        <v>22660</v>
      </c>
      <c r="D111" s="47">
        <f>IF(D15="OK",engine.cfg!$D84*engine.cfg!$D85*engine.cfg!$D86*(ABS(D5)*(1-Constants!$P32)+Constants!$P32),"N/A")</f>
        <v>22660</v>
      </c>
      <c r="E111" s="47">
        <f>IF(E15="OK",engine.cfg!$D84*engine.cfg!$D85*engine.cfg!$D86*(ABS(E5)*(1-Constants!$P32)+Constants!$P32),"N/A")</f>
        <v>22660</v>
      </c>
      <c r="F111" s="47">
        <f>IF(F15="OK",engine.cfg!$D84*engine.cfg!$D85*engine.cfg!$D86*(ABS(F5)*(1-Constants!$P32)+Constants!$P32),"N/A")</f>
        <v>22660</v>
      </c>
      <c r="G111" s="47">
        <f>IF(G15="OK",engine.cfg!$D84*engine.cfg!$D85*engine.cfg!$D86*(ABS(G5)*(1-Constants!$P32)+Constants!$P32),"N/A")</f>
        <v>22660</v>
      </c>
      <c r="H111" s="47">
        <f>IF(H15="OK",engine.cfg!$D84*engine.cfg!$D85*engine.cfg!$D86*(ABS(H5)*(1-Constants!$P32)+Constants!$P32),"N/A")</f>
        <v>22660</v>
      </c>
      <c r="I111" s="47">
        <f>IF(I15="OK",engine.cfg!$D84*engine.cfg!$D85*engine.cfg!$D86*(ABS(I5)*(1-Constants!$P32)+Constants!$P32),"N/A")</f>
        <v>22660</v>
      </c>
      <c r="J111" s="47">
        <f>IF(J15="OK",engine.cfg!$D84*engine.cfg!$D85*engine.cfg!$D86*(ABS(J5)*(1-Constants!$P32)+Constants!$P32),"N/A")</f>
        <v>22660</v>
      </c>
      <c r="K111" s="47">
        <f>IF(K15="OK",engine.cfg!$D84*engine.cfg!$D85*engine.cfg!$D86*(ABS(K5)*(1-Constants!$P32)+Constants!$P32),"N/A")</f>
        <v>22660</v>
      </c>
      <c r="L111" s="47">
        <f>IF(L15="OK",engine.cfg!$D84*engine.cfg!$D85*engine.cfg!$D86*(ABS(L5)*(1-Constants!$P32)+Constants!$P32),"N/A")</f>
        <v>27500</v>
      </c>
      <c r="M111" s="47">
        <f>IF(M15="OK",engine.cfg!$D84*engine.cfg!$D85*engine.cfg!$D86*(ABS(M5)*(1-Constants!$P32)+Constants!$P32),"N/A")</f>
        <v>27500</v>
      </c>
      <c r="N111" s="47">
        <f>IF(N15="OK",engine.cfg!$D84*engine.cfg!$D85*engine.cfg!$D86*(ABS(N5)*(1-Constants!$P32)+Constants!$P32),"N/A")</f>
        <v>27500</v>
      </c>
      <c r="O111" s="47">
        <f>IF(O15="OK",engine.cfg!$D84*engine.cfg!$D85*engine.cfg!$D86*(ABS(O5)*(1-Constants!$P32)+Constants!$P32),"N/A")</f>
        <v>27500</v>
      </c>
      <c r="P111" s="47">
        <f>IF(P15="OK",engine.cfg!$D84*engine.cfg!$D85*engine.cfg!$D86*(ABS(P5)*(1-Constants!$P32)+Constants!$P32),"N/A")</f>
        <v>27500</v>
      </c>
      <c r="Q111" s="47">
        <f>IF(Q15="OK",engine.cfg!$D84*engine.cfg!$D85*engine.cfg!$D86*(ABS(Q5)*(1-Constants!$P32)+Constants!$P32),"N/A")</f>
        <v>27500</v>
      </c>
      <c r="R111" s="47">
        <f>IF(R15="OK",engine.cfg!$D84*engine.cfg!$D85*engine.cfg!$D86*(ABS(R5)*(1-Constants!$P32)+Constants!$P32),"N/A")</f>
        <v>27500</v>
      </c>
      <c r="S111" s="47">
        <f>IF(S15="OK",engine.cfg!$D84*engine.cfg!$D85*engine.cfg!$D86*(ABS(S5)*(1-Constants!$P32)+Constants!$P32),"N/A")</f>
        <v>27500</v>
      </c>
      <c r="T111" s="47">
        <f>IF(T15="OK",engine.cfg!$D84*engine.cfg!$D85*engine.cfg!$D86*(ABS(T5)*(1-Constants!$P32)+Constants!$P32),"N/A")</f>
        <v>27500</v>
      </c>
      <c r="U111" s="47">
        <f>IF(U15="OK",engine.cfg!$D84*engine.cfg!$D85*engine.cfg!$D86*(ABS(U5)*(1-Constants!$P32)+Constants!$P32),"N/A")</f>
        <v>27500</v>
      </c>
      <c r="V111" s="47">
        <f>IF(V15="OK",engine.cfg!$D84*engine.cfg!$D85*engine.cfg!$D86*(ABS(V5)*(1-Constants!$P32)+Constants!$P32),"N/A")</f>
        <v>27500</v>
      </c>
      <c r="W111" s="47">
        <f>IF(W15="OK",engine.cfg!$D84*engine.cfg!$D85*engine.cfg!$D86*(ABS(W5)*(1-Constants!$P32)+Constants!$P32),"N/A")</f>
        <v>27500</v>
      </c>
    </row>
    <row r="112" spans="1:23" ht="15" customHeight="1" x14ac:dyDescent="0.25">
      <c r="A112" s="211" t="s">
        <v>227</v>
      </c>
      <c r="B112" s="56" t="s">
        <v>310</v>
      </c>
      <c r="C112" s="47">
        <f>IF(C15="OK",C113*Constants!$D3*Constants!$J8,"N/A")</f>
        <v>48350.878000394034</v>
      </c>
      <c r="D112" s="47">
        <f>IF(D15="OK",D113*Constants!$D3*Constants!$J8,"N/A")</f>
        <v>42608.936449761954</v>
      </c>
      <c r="E112" s="47">
        <f>IF(E15="OK",E113*Constants!$D3*Constants!$J8,"N/A")</f>
        <v>37293.697219783884</v>
      </c>
      <c r="F112" s="47">
        <f>IF(F15="OK",F113*Constants!$D3*Constants!$J8,"N/A")</f>
        <v>32577.189555966004</v>
      </c>
      <c r="G112" s="47">
        <f>IF(G15="OK",G113*Constants!$D3*Constants!$J8,"N/A")</f>
        <v>28248.057798674112</v>
      </c>
      <c r="H112" s="47">
        <f>IF(H15="OK",H113*Constants!$D3*Constants!$J8,"N/A")</f>
        <v>24288.866227596289</v>
      </c>
      <c r="I112" s="47">
        <f>IF(I15="OK",I113*Constants!$D3*Constants!$J8,"N/A")</f>
        <v>20711.630447283518</v>
      </c>
      <c r="J112" s="47">
        <f>IF(J15="OK",J113*Constants!$D3*Constants!$J8,"N/A")</f>
        <v>17492.579012242437</v>
      </c>
      <c r="K112" s="47">
        <f>IF(K15="OK",K113*Constants!$D3*Constants!$J8,"N/A")</f>
        <v>13973.255685085385</v>
      </c>
      <c r="L112" s="47">
        <f>IF(L15="OK",L113*Constants!$D3*Constants!$J8,"N/A")</f>
        <v>30467.306172173761</v>
      </c>
      <c r="M112" s="47">
        <f>IF(M15="OK",M113*Constants!$D3*Constants!$J8,"N/A")</f>
        <v>30429.942844879908</v>
      </c>
      <c r="N112" s="47">
        <f>IF(N15="OK",N113*Constants!$D3*Constants!$J8,"N/A")</f>
        <v>30486.309192196015</v>
      </c>
      <c r="O112" s="47">
        <f>IF(O15="OK",O113*Constants!$D3*Constants!$J8,"N/A")</f>
        <v>30636.247453696855</v>
      </c>
      <c r="P112" s="47">
        <f>IF(P15="OK",P113*Constants!$D3*Constants!$J8,"N/A")</f>
        <v>30880.587548356067</v>
      </c>
      <c r="Q112" s="47">
        <f>IF(Q15="OK",Q113*Constants!$D3*Constants!$J8,"N/A")</f>
        <v>31220.957804922364</v>
      </c>
      <c r="R112" s="47">
        <f>IF(R15="OK",R113*Constants!$D3*Constants!$J8,"N/A")</f>
        <v>31659.326349558087</v>
      </c>
      <c r="S112" s="47">
        <f>IF(S15="OK",S113*Constants!$D3*Constants!$J8,"N/A")</f>
        <v>32198.57650733109</v>
      </c>
      <c r="T112" s="47">
        <f>IF(T15="OK",T113*Constants!$D3*Constants!$J8,"N/A")</f>
        <v>32842.368178605931</v>
      </c>
      <c r="U112" s="47">
        <f>IF(U15="OK",U113*Constants!$D3*Constants!$J8,"N/A")</f>
        <v>33217.434621017775</v>
      </c>
      <c r="V112" s="47">
        <f>IF(V15="OK",V113*Constants!$D3*Constants!$J8,"N/A")</f>
        <v>33245.66018369516</v>
      </c>
      <c r="W112" s="47">
        <f>IF(W15="OK",W113*Constants!$D3*Constants!$J8,"N/A")</f>
        <v>33257.204115880369</v>
      </c>
    </row>
    <row r="113" spans="1:23" ht="15" customHeight="1" x14ac:dyDescent="0.25">
      <c r="A113" s="211"/>
      <c r="B113" s="56" t="s">
        <v>36</v>
      </c>
      <c r="C113" s="47">
        <f>IF(C15="OK",MIN((C98*(1-C13*Constants!$P40)+IF(engine.cfg!$D214&gt;0,C101,0))*C110-C108,C111),"N/A")</f>
        <v>10869.709781211626</v>
      </c>
      <c r="D113" s="47">
        <f>IF(D15="OK",MIN((D98*(1-D13*Constants!$P40)+IF(engine.cfg!$D214&gt;0,D101,0))*D110-D108,D111),"N/A")</f>
        <v>9578.8699698737146</v>
      </c>
      <c r="E113" s="47">
        <f>IF(E15="OK",MIN((E98*(1-E13*Constants!$P40)+IF(engine.cfg!$D214&gt;0,E101,0))*E110-E108,E111),"N/A")</f>
        <v>8383.9566562602267</v>
      </c>
      <c r="F113" s="47">
        <f>IF(F15="OK",MIN((F98*(1-F13*Constants!$P40)+IF(engine.cfg!$D214&gt;0,F101,0))*F110-F108,F111),"N/A")</f>
        <v>7323.6435532356436</v>
      </c>
      <c r="G113" s="47">
        <f>IF(G15="OK",MIN((G98*(1-G13*Constants!$P40)+IF(engine.cfg!$D214&gt;0,G101,0))*G110-G108,G111),"N/A")</f>
        <v>6350.4160183394615</v>
      </c>
      <c r="H113" s="47">
        <f>IF(H15="OK",MIN((H98*(1-H13*Constants!$P40)+IF(engine.cfg!$D214&gt;0,H101,0))*H110-H108,H111),"N/A")</f>
        <v>5460.3543457161741</v>
      </c>
      <c r="I113" s="47">
        <f>IF(I15="OK",MIN((I98*(1-I13*Constants!$P40)+IF(engine.cfg!$D214&gt;0,I101,0))*I110-I108,I111),"N/A")</f>
        <v>4656.1597507255919</v>
      </c>
      <c r="J113" s="47">
        <f>IF(J15="OK",MIN((J98*(1-J13*Constants!$P40)+IF(engine.cfg!$D214&gt;0,J101,0))*J110-J108,J111),"N/A")</f>
        <v>3932.4881998304004</v>
      </c>
      <c r="K113" s="47">
        <f>IF(K15="OK",MIN((K98*(1-K13*Constants!$P40)+IF(engine.cfg!$D214&gt;0,K101,0))*K110-K108,K111),"N/A")</f>
        <v>3141.3128422260661</v>
      </c>
      <c r="L113" s="47">
        <f>IF(L15="OK",MIN((L98*(1-L13*Constants!$P40)+IF(engine.cfg!$D214&gt;0,L101,0))*L110-L108,L111),"N/A")</f>
        <v>6849.322899661669</v>
      </c>
      <c r="M113" s="47">
        <f>IF(M15="OK",MIN((M98*(1-M13*Constants!$P40)+IF(engine.cfg!$D214&gt;0,M101,0))*M110-M108,M111),"N/A")</f>
        <v>6840.9232895420491</v>
      </c>
      <c r="N113" s="47">
        <f>IF(N15="OK",MIN((N98*(1-N13*Constants!$P40)+IF(engine.cfg!$D214&gt;0,N101,0))*N110-N108,N111),"N/A")</f>
        <v>6853.5949485085748</v>
      </c>
      <c r="O113" s="47">
        <f>IF(O15="OK",MIN((O98*(1-O13*Constants!$P40)+IF(engine.cfg!$D214&gt;0,O101,0))*O110-O108,O111),"N/A")</f>
        <v>6887.302410606786</v>
      </c>
      <c r="P113" s="47">
        <f>IF(P15="OK",MIN((P98*(1-P13*Constants!$P40)+IF(engine.cfg!$D214&gt;0,P101,0))*P110-P108,P111),"N/A")</f>
        <v>6942.2322490440074</v>
      </c>
      <c r="Q113" s="47">
        <f>IF(Q15="OK",MIN((Q98*(1-Q13*Constants!$P40)+IF(engine.cfg!$D214&gt;0,Q101,0))*Q110-Q108,Q111),"N/A")</f>
        <v>7018.750526685254</v>
      </c>
      <c r="R113" s="47">
        <f>IF(R15="OK",MIN((R98*(1-R13*Constants!$P40)+IF(engine.cfg!$D214&gt;0,R101,0))*R110-R108,R111),"N/A")</f>
        <v>7117.2996958929689</v>
      </c>
      <c r="S113" s="47">
        <f>IF(S15="OK",MIN((S98*(1-S13*Constants!$P40)+IF(engine.cfg!$D214&gt;0,S101,0))*S110-S108,S111),"N/A")</f>
        <v>7238.5279539282701</v>
      </c>
      <c r="T113" s="47">
        <f>IF(T15="OK",MIN((T98*(1-T13*Constants!$P40)+IF(engine.cfg!$D214&gt;0,T101,0))*T110-T108,T111),"N/A")</f>
        <v>7383.2580791239625</v>
      </c>
      <c r="U113" s="47">
        <f>IF(U15="OK",MIN((U98*(1-U13*Constants!$P40)+IF(engine.cfg!$D214&gt;0,U101,0))*U110-U108,U111),"N/A")</f>
        <v>7467.5763696347376</v>
      </c>
      <c r="V113" s="47">
        <f>IF(V15="OK",MIN((V98*(1-V13*Constants!$P40)+IF(engine.cfg!$D214&gt;0,V101,0))*V110-V108,V111),"N/A")</f>
        <v>7473.9217285486357</v>
      </c>
      <c r="W113" s="47">
        <f>IF(W15="OK",MIN((W98*(1-W13*Constants!$P40)+IF(engine.cfg!$D214&gt;0,W101,0))*W110-W108,W111),"N/A")</f>
        <v>7476.5169077424071</v>
      </c>
    </row>
    <row r="114" spans="1:23" ht="15" customHeight="1" x14ac:dyDescent="0.25">
      <c r="A114" s="212" t="s">
        <v>276</v>
      </c>
      <c r="B114" s="21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</row>
    <row r="115" spans="1:23" ht="15" customHeight="1" x14ac:dyDescent="0.25">
      <c r="A115" s="55" t="s">
        <v>238</v>
      </c>
      <c r="B115" s="56" t="s">
        <v>14</v>
      </c>
      <c r="C115" s="50" cm="1">
        <f t="array" ref="C115">IF(C15="OK",INDEX(engine.cfg!$E168:$G171,MIN(MATCH(MAX(engine.cfg!$D168,C80),engine.cfg!$D168:$D171),ROWS(engine.cfg!$D168:$D171)-1),MIN(MATCH(MAX(engine.cfg!$E167,C57),engine.cfg!$E167:$G167),COLUMNS(engine.cfg!$E167:$G167)-1))+(INDEX(engine.cfg!$E168:$G171,MIN(MATCH(MAX(engine.cfg!$D168,C80),engine.cfg!$D168:$D171),ROWS(engine.cfg!$D168:$D171)-1)+1,MIN(MATCH(MAX(engine.cfg!$E167,C57),engine.cfg!$E167:$G167),COLUMNS(engine.cfg!$E167:$G167)-1))-INDEX(engine.cfg!$E168:$G171,MIN(MATCH(MAX(engine.cfg!$D168,C80),engine.cfg!$D168:$D171),ROWS(engine.cfg!$D168:$D171)-1),MIN(MATCH(MAX(engine.cfg!$E167,C57),engine.cfg!$E167:$G167),COLUMNS(engine.cfg!$E167:$G167)-1)))*IF(C80&lt;=INDEX(engine.cfg!$D168:$D171,MIN(MATCH(MAX(engine.cfg!$D168,C80),engine.cfg!$D168:$D171),ROWS(engine.cfg!$D168:$D171)-1)),0,IF(C80&gt;=INDEX(engine.cfg!$D168:$D171,MIN(MATCH(MAX(engine.cfg!$D168,C80),engine.cfg!$D168:$D171),ROWS(engine.cfg!$D168:$D171)-1)+1),1,(C80-INDEX(engine.cfg!$D168:$D171,MIN(MATCH(MAX(engine.cfg!$D168,C80),engine.cfg!$D168:$D171),ROWS(engine.cfg!$D168:$D171)-1)))/(INDEX(engine.cfg!$D168:$D171,MIN(MATCH(MAX(engine.cfg!$D168,C80),engine.cfg!$D168:$D171),ROWS(engine.cfg!$D168:$D171)-1)+1)-INDEX(engine.cfg!$D168:$D171,MIN(MATCH(MAX(engine.cfg!$D168,C80),engine.cfg!$D168:$D171),ROWS(engine.cfg!$D168:$D171)-1)))))+(INDEX(engine.cfg!$E168:$G171,MIN(MATCH(MAX(engine.cfg!$D168,C80),engine.cfg!$D168:$D171),ROWS(engine.cfg!$D168:$D171)-1),MIN(MATCH(MAX(engine.cfg!$E167,C57),engine.cfg!$E167:$G167),COLUMNS(engine.cfg!$E167:$G167)-1)+1)+(INDEX(engine.cfg!$E168:$G171,MIN(MATCH(MAX(engine.cfg!$D168,C80),engine.cfg!$D168:$D171),ROWS(engine.cfg!$D168:$D171)-1)+1,MIN(MATCH(MAX(engine.cfg!$E167,C57),engine.cfg!$E167:$G167),COLUMNS(engine.cfg!$E167:$G167)-1)+1)-INDEX(engine.cfg!$E168:$G171,MIN(MATCH(MAX(engine.cfg!$D168,C80),engine.cfg!$D168:$D171),ROWS(engine.cfg!$D168:$D171)-1),MIN(MATCH(MAX(engine.cfg!$E167,C57),engine.cfg!$E167:$G167),COLUMNS(engine.cfg!$E167:$G167)-1)+1))*IF(C80&lt;=INDEX(engine.cfg!$D168:$D171,MIN(MATCH(MAX(engine.cfg!$D168,C80),engine.cfg!$D168:$D171),ROWS(engine.cfg!$D168:$D171)-1)),0,IF(C80&gt;=INDEX(engine.cfg!$D168:$D171,MIN(MATCH(MAX(engine.cfg!$D168,C80),engine.cfg!$D168:$D171),ROWS(engine.cfg!$D168:$D171)-1)+1),1,(C80-INDEX(engine.cfg!$D168:$D171,MIN(MATCH(MAX(engine.cfg!$D168,C80),engine.cfg!$D168:$D171),ROWS(engine.cfg!$D168:$D171)-1)))/(INDEX(engine.cfg!$D168:$D171,MIN(MATCH(MAX(engine.cfg!$D168,C80),engine.cfg!$D168:$D171),ROWS(engine.cfg!$D168:$D171)-1)+1)-INDEX(engine.cfg!$D168:$D171,MIN(MATCH(MAX(engine.cfg!$D168,C80),engine.cfg!$D168:$D171),ROWS(engine.cfg!$D168:$D171)-1)))))-(INDEX(engine.cfg!$E168:$G171,MIN(MATCH(MAX(engine.cfg!$D168,C80),engine.cfg!$D168:$D171),ROWS(engine.cfg!$D168:$D171)-1),MIN(MATCH(MAX(engine.cfg!$E167,C57),engine.cfg!$E167:$G167),COLUMNS(engine.cfg!$E167:$G167)-1))+(INDEX(engine.cfg!$E168:$G171,MIN(MATCH(MAX(engine.cfg!$D168,C80),engine.cfg!$D168:$D171),ROWS(engine.cfg!$D168:$D171)-1)+1,MIN(MATCH(MAX(engine.cfg!$E167,C57),engine.cfg!$E167:$G167),COLUMNS(engine.cfg!$E167:$G167)-1))-INDEX(engine.cfg!$E168:$G171,MIN(MATCH(MAX(engine.cfg!$D168,C80),engine.cfg!$D168:$D171),ROWS(engine.cfg!$D168:$D171)-1),MIN(MATCH(MAX(engine.cfg!$E167,C57),engine.cfg!$E167:$G167),COLUMNS(engine.cfg!$E167:$G167)-1)))*IF(C80&lt;=INDEX(engine.cfg!$D168:$D171,MIN(MATCH(MAX(engine.cfg!$D168,C80),engine.cfg!$D168:$D171),ROWS(engine.cfg!$D168:$D171)-1)),0,IF(C80&gt;=INDEX(engine.cfg!$D168:$D171,MIN(MATCH(MAX(engine.cfg!$D168,C80),engine.cfg!$D168:$D171),ROWS(engine.cfg!$D168:$D171)-1)+1),1,(C80-INDEX(engine.cfg!$D168:$D171,MIN(MATCH(MAX(engine.cfg!$D168,C80),engine.cfg!$D168:$D171),ROWS(engine.cfg!$D168:$D171)-1)))/(INDEX(engine.cfg!$D168:$D171,MIN(MATCH(MAX(engine.cfg!$D168,C80),engine.cfg!$D168:$D171),ROWS(engine.cfg!$D168:$D171)-1)+1)-INDEX(engine.cfg!$D168:$D171,MIN(MATCH(MAX(engine.cfg!$D168,C80),engine.cfg!$D168:$D171),ROWS(engine.cfg!$D168:$D171)-1)))))))*IF(C57&lt;=INDEX(engine.cfg!$E167:$G167,MIN(MATCH(MAX(engine.cfg!$E167,C57),engine.cfg!$E167:$G167),COLUMNS(engine.cfg!$E167:$G167)-1)),0,IF(C57&gt;=INDEX(engine.cfg!$E167:$G167,MIN(MATCH(MAX(engine.cfg!$E167,C57),engine.cfg!$E167:$G167),COLUMNS(engine.cfg!$E167:$G167)-1)+1),1,(C57-INDEX(engine.cfg!$E167:$G167,MIN(MATCH(MAX(engine.cfg!$E167,C57),engine.cfg!$E167:$G167),COLUMNS(engine.cfg!$E167:$G167)-1)))/(INDEX(engine.cfg!$E167:$G167,MIN(MATCH(MAX(engine.cfg!$E167,C57),engine.cfg!$E167:$G167),COLUMNS(engine.cfg!$E167:$G167)-1)+1)-INDEX(engine.cfg!$E167:$G167,MIN(MATCH(MAX(engine.cfg!$E167,C57),engine.cfg!$E167:$G167),COLUMNS(engine.cfg!$E167:$G167)-1))))),"N/A")</f>
        <v>1.3248257913221984</v>
      </c>
      <c r="D115" s="50" cm="1">
        <f t="array" ref="D115">IF(D15="OK",INDEX(engine.cfg!$E168:$G171,MIN(MATCH(MAX(engine.cfg!$D168,D80),engine.cfg!$D168:$D171),ROWS(engine.cfg!$D168:$D171)-1),MIN(MATCH(MAX(engine.cfg!$E167,D57),engine.cfg!$E167:$G167),COLUMNS(engine.cfg!$E167:$G167)-1))+(INDEX(engine.cfg!$E168:$G171,MIN(MATCH(MAX(engine.cfg!$D168,D80),engine.cfg!$D168:$D171),ROWS(engine.cfg!$D168:$D171)-1)+1,MIN(MATCH(MAX(engine.cfg!$E167,D57),engine.cfg!$E167:$G167),COLUMNS(engine.cfg!$E167:$G167)-1))-INDEX(engine.cfg!$E168:$G171,MIN(MATCH(MAX(engine.cfg!$D168,D80),engine.cfg!$D168:$D171),ROWS(engine.cfg!$D168:$D171)-1),MIN(MATCH(MAX(engine.cfg!$E167,D57),engine.cfg!$E167:$G167),COLUMNS(engine.cfg!$E167:$G167)-1)))*IF(D80&lt;=INDEX(engine.cfg!$D168:$D171,MIN(MATCH(MAX(engine.cfg!$D168,D80),engine.cfg!$D168:$D171),ROWS(engine.cfg!$D168:$D171)-1)),0,IF(D80&gt;=INDEX(engine.cfg!$D168:$D171,MIN(MATCH(MAX(engine.cfg!$D168,D80),engine.cfg!$D168:$D171),ROWS(engine.cfg!$D168:$D171)-1)+1),1,(D80-INDEX(engine.cfg!$D168:$D171,MIN(MATCH(MAX(engine.cfg!$D168,D80),engine.cfg!$D168:$D171),ROWS(engine.cfg!$D168:$D171)-1)))/(INDEX(engine.cfg!$D168:$D171,MIN(MATCH(MAX(engine.cfg!$D168,D80),engine.cfg!$D168:$D171),ROWS(engine.cfg!$D168:$D171)-1)+1)-INDEX(engine.cfg!$D168:$D171,MIN(MATCH(MAX(engine.cfg!$D168,D80),engine.cfg!$D168:$D171),ROWS(engine.cfg!$D168:$D171)-1)))))+(INDEX(engine.cfg!$E168:$G171,MIN(MATCH(MAX(engine.cfg!$D168,D80),engine.cfg!$D168:$D171),ROWS(engine.cfg!$D168:$D171)-1),MIN(MATCH(MAX(engine.cfg!$E167,D57),engine.cfg!$E167:$G167),COLUMNS(engine.cfg!$E167:$G167)-1)+1)+(INDEX(engine.cfg!$E168:$G171,MIN(MATCH(MAX(engine.cfg!$D168,D80),engine.cfg!$D168:$D171),ROWS(engine.cfg!$D168:$D171)-1)+1,MIN(MATCH(MAX(engine.cfg!$E167,D57),engine.cfg!$E167:$G167),COLUMNS(engine.cfg!$E167:$G167)-1)+1)-INDEX(engine.cfg!$E168:$G171,MIN(MATCH(MAX(engine.cfg!$D168,D80),engine.cfg!$D168:$D171),ROWS(engine.cfg!$D168:$D171)-1),MIN(MATCH(MAX(engine.cfg!$E167,D57),engine.cfg!$E167:$G167),COLUMNS(engine.cfg!$E167:$G167)-1)+1))*IF(D80&lt;=INDEX(engine.cfg!$D168:$D171,MIN(MATCH(MAX(engine.cfg!$D168,D80),engine.cfg!$D168:$D171),ROWS(engine.cfg!$D168:$D171)-1)),0,IF(D80&gt;=INDEX(engine.cfg!$D168:$D171,MIN(MATCH(MAX(engine.cfg!$D168,D80),engine.cfg!$D168:$D171),ROWS(engine.cfg!$D168:$D171)-1)+1),1,(D80-INDEX(engine.cfg!$D168:$D171,MIN(MATCH(MAX(engine.cfg!$D168,D80),engine.cfg!$D168:$D171),ROWS(engine.cfg!$D168:$D171)-1)))/(INDEX(engine.cfg!$D168:$D171,MIN(MATCH(MAX(engine.cfg!$D168,D80),engine.cfg!$D168:$D171),ROWS(engine.cfg!$D168:$D171)-1)+1)-INDEX(engine.cfg!$D168:$D171,MIN(MATCH(MAX(engine.cfg!$D168,D80),engine.cfg!$D168:$D171),ROWS(engine.cfg!$D168:$D171)-1)))))-(INDEX(engine.cfg!$E168:$G171,MIN(MATCH(MAX(engine.cfg!$D168,D80),engine.cfg!$D168:$D171),ROWS(engine.cfg!$D168:$D171)-1),MIN(MATCH(MAX(engine.cfg!$E167,D57),engine.cfg!$E167:$G167),COLUMNS(engine.cfg!$E167:$G167)-1))+(INDEX(engine.cfg!$E168:$G171,MIN(MATCH(MAX(engine.cfg!$D168,D80),engine.cfg!$D168:$D171),ROWS(engine.cfg!$D168:$D171)-1)+1,MIN(MATCH(MAX(engine.cfg!$E167,D57),engine.cfg!$E167:$G167),COLUMNS(engine.cfg!$E167:$G167)-1))-INDEX(engine.cfg!$E168:$G171,MIN(MATCH(MAX(engine.cfg!$D168,D80),engine.cfg!$D168:$D171),ROWS(engine.cfg!$D168:$D171)-1),MIN(MATCH(MAX(engine.cfg!$E167,D57),engine.cfg!$E167:$G167),COLUMNS(engine.cfg!$E167:$G167)-1)))*IF(D80&lt;=INDEX(engine.cfg!$D168:$D171,MIN(MATCH(MAX(engine.cfg!$D168,D80),engine.cfg!$D168:$D171),ROWS(engine.cfg!$D168:$D171)-1)),0,IF(D80&gt;=INDEX(engine.cfg!$D168:$D171,MIN(MATCH(MAX(engine.cfg!$D168,D80),engine.cfg!$D168:$D171),ROWS(engine.cfg!$D168:$D171)-1)+1),1,(D80-INDEX(engine.cfg!$D168:$D171,MIN(MATCH(MAX(engine.cfg!$D168,D80),engine.cfg!$D168:$D171),ROWS(engine.cfg!$D168:$D171)-1)))/(INDEX(engine.cfg!$D168:$D171,MIN(MATCH(MAX(engine.cfg!$D168,D80),engine.cfg!$D168:$D171),ROWS(engine.cfg!$D168:$D171)-1)+1)-INDEX(engine.cfg!$D168:$D171,MIN(MATCH(MAX(engine.cfg!$D168,D80),engine.cfg!$D168:$D171),ROWS(engine.cfg!$D168:$D171)-1)))))))*IF(D57&lt;=INDEX(engine.cfg!$E167:$G167,MIN(MATCH(MAX(engine.cfg!$E167,D57),engine.cfg!$E167:$G167),COLUMNS(engine.cfg!$E167:$G167)-1)),0,IF(D57&gt;=INDEX(engine.cfg!$E167:$G167,MIN(MATCH(MAX(engine.cfg!$E167,D57),engine.cfg!$E167:$G167),COLUMNS(engine.cfg!$E167:$G167)-1)+1),1,(D57-INDEX(engine.cfg!$E167:$G167,MIN(MATCH(MAX(engine.cfg!$E167,D57),engine.cfg!$E167:$G167),COLUMNS(engine.cfg!$E167:$G167)-1)))/(INDEX(engine.cfg!$E167:$G167,MIN(MATCH(MAX(engine.cfg!$E167,D57),engine.cfg!$E167:$G167),COLUMNS(engine.cfg!$E167:$G167)-1)+1)-INDEX(engine.cfg!$E167:$G167,MIN(MATCH(MAX(engine.cfg!$E167,D57),engine.cfg!$E167:$G167),COLUMNS(engine.cfg!$E167:$G167)-1))))),"N/A")</f>
        <v>1.3299383567175351</v>
      </c>
      <c r="E115" s="50" cm="1">
        <f t="array" ref="E115">IF(E15="OK",INDEX(engine.cfg!$E168:$G171,MIN(MATCH(MAX(engine.cfg!$D168,E80),engine.cfg!$D168:$D171),ROWS(engine.cfg!$D168:$D171)-1),MIN(MATCH(MAX(engine.cfg!$E167,E57),engine.cfg!$E167:$G167),COLUMNS(engine.cfg!$E167:$G167)-1))+(INDEX(engine.cfg!$E168:$G171,MIN(MATCH(MAX(engine.cfg!$D168,E80),engine.cfg!$D168:$D171),ROWS(engine.cfg!$D168:$D171)-1)+1,MIN(MATCH(MAX(engine.cfg!$E167,E57),engine.cfg!$E167:$G167),COLUMNS(engine.cfg!$E167:$G167)-1))-INDEX(engine.cfg!$E168:$G171,MIN(MATCH(MAX(engine.cfg!$D168,E80),engine.cfg!$D168:$D171),ROWS(engine.cfg!$D168:$D171)-1),MIN(MATCH(MAX(engine.cfg!$E167,E57),engine.cfg!$E167:$G167),COLUMNS(engine.cfg!$E167:$G167)-1)))*IF(E80&lt;=INDEX(engine.cfg!$D168:$D171,MIN(MATCH(MAX(engine.cfg!$D168,E80),engine.cfg!$D168:$D171),ROWS(engine.cfg!$D168:$D171)-1)),0,IF(E80&gt;=INDEX(engine.cfg!$D168:$D171,MIN(MATCH(MAX(engine.cfg!$D168,E80),engine.cfg!$D168:$D171),ROWS(engine.cfg!$D168:$D171)-1)+1),1,(E80-INDEX(engine.cfg!$D168:$D171,MIN(MATCH(MAX(engine.cfg!$D168,E80),engine.cfg!$D168:$D171),ROWS(engine.cfg!$D168:$D171)-1)))/(INDEX(engine.cfg!$D168:$D171,MIN(MATCH(MAX(engine.cfg!$D168,E80),engine.cfg!$D168:$D171),ROWS(engine.cfg!$D168:$D171)-1)+1)-INDEX(engine.cfg!$D168:$D171,MIN(MATCH(MAX(engine.cfg!$D168,E80),engine.cfg!$D168:$D171),ROWS(engine.cfg!$D168:$D171)-1)))))+(INDEX(engine.cfg!$E168:$G171,MIN(MATCH(MAX(engine.cfg!$D168,E80),engine.cfg!$D168:$D171),ROWS(engine.cfg!$D168:$D171)-1),MIN(MATCH(MAX(engine.cfg!$E167,E57),engine.cfg!$E167:$G167),COLUMNS(engine.cfg!$E167:$G167)-1)+1)+(INDEX(engine.cfg!$E168:$G171,MIN(MATCH(MAX(engine.cfg!$D168,E80),engine.cfg!$D168:$D171),ROWS(engine.cfg!$D168:$D171)-1)+1,MIN(MATCH(MAX(engine.cfg!$E167,E57),engine.cfg!$E167:$G167),COLUMNS(engine.cfg!$E167:$G167)-1)+1)-INDEX(engine.cfg!$E168:$G171,MIN(MATCH(MAX(engine.cfg!$D168,E80),engine.cfg!$D168:$D171),ROWS(engine.cfg!$D168:$D171)-1),MIN(MATCH(MAX(engine.cfg!$E167,E57),engine.cfg!$E167:$G167),COLUMNS(engine.cfg!$E167:$G167)-1)+1))*IF(E80&lt;=INDEX(engine.cfg!$D168:$D171,MIN(MATCH(MAX(engine.cfg!$D168,E80),engine.cfg!$D168:$D171),ROWS(engine.cfg!$D168:$D171)-1)),0,IF(E80&gt;=INDEX(engine.cfg!$D168:$D171,MIN(MATCH(MAX(engine.cfg!$D168,E80),engine.cfg!$D168:$D171),ROWS(engine.cfg!$D168:$D171)-1)+1),1,(E80-INDEX(engine.cfg!$D168:$D171,MIN(MATCH(MAX(engine.cfg!$D168,E80),engine.cfg!$D168:$D171),ROWS(engine.cfg!$D168:$D171)-1)))/(INDEX(engine.cfg!$D168:$D171,MIN(MATCH(MAX(engine.cfg!$D168,E80),engine.cfg!$D168:$D171),ROWS(engine.cfg!$D168:$D171)-1)+1)-INDEX(engine.cfg!$D168:$D171,MIN(MATCH(MAX(engine.cfg!$D168,E80),engine.cfg!$D168:$D171),ROWS(engine.cfg!$D168:$D171)-1)))))-(INDEX(engine.cfg!$E168:$G171,MIN(MATCH(MAX(engine.cfg!$D168,E80),engine.cfg!$D168:$D171),ROWS(engine.cfg!$D168:$D171)-1),MIN(MATCH(MAX(engine.cfg!$E167,E57),engine.cfg!$E167:$G167),COLUMNS(engine.cfg!$E167:$G167)-1))+(INDEX(engine.cfg!$E168:$G171,MIN(MATCH(MAX(engine.cfg!$D168,E80),engine.cfg!$D168:$D171),ROWS(engine.cfg!$D168:$D171)-1)+1,MIN(MATCH(MAX(engine.cfg!$E167,E57),engine.cfg!$E167:$G167),COLUMNS(engine.cfg!$E167:$G167)-1))-INDEX(engine.cfg!$E168:$G171,MIN(MATCH(MAX(engine.cfg!$D168,E80),engine.cfg!$D168:$D171),ROWS(engine.cfg!$D168:$D171)-1),MIN(MATCH(MAX(engine.cfg!$E167,E57),engine.cfg!$E167:$G167),COLUMNS(engine.cfg!$E167:$G167)-1)))*IF(E80&lt;=INDEX(engine.cfg!$D168:$D171,MIN(MATCH(MAX(engine.cfg!$D168,E80),engine.cfg!$D168:$D171),ROWS(engine.cfg!$D168:$D171)-1)),0,IF(E80&gt;=INDEX(engine.cfg!$D168:$D171,MIN(MATCH(MAX(engine.cfg!$D168,E80),engine.cfg!$D168:$D171),ROWS(engine.cfg!$D168:$D171)-1)+1),1,(E80-INDEX(engine.cfg!$D168:$D171,MIN(MATCH(MAX(engine.cfg!$D168,E80),engine.cfg!$D168:$D171),ROWS(engine.cfg!$D168:$D171)-1)))/(INDEX(engine.cfg!$D168:$D171,MIN(MATCH(MAX(engine.cfg!$D168,E80),engine.cfg!$D168:$D171),ROWS(engine.cfg!$D168:$D171)-1)+1)-INDEX(engine.cfg!$D168:$D171,MIN(MATCH(MAX(engine.cfg!$D168,E80),engine.cfg!$D168:$D171),ROWS(engine.cfg!$D168:$D171)-1)))))))*IF(E57&lt;=INDEX(engine.cfg!$E167:$G167,MIN(MATCH(MAX(engine.cfg!$E167,E57),engine.cfg!$E167:$G167),COLUMNS(engine.cfg!$E167:$G167)-1)),0,IF(E57&gt;=INDEX(engine.cfg!$E167:$G167,MIN(MATCH(MAX(engine.cfg!$E167,E57),engine.cfg!$E167:$G167),COLUMNS(engine.cfg!$E167:$G167)-1)+1),1,(E57-INDEX(engine.cfg!$E167:$G167,MIN(MATCH(MAX(engine.cfg!$E167,E57),engine.cfg!$E167:$G167),COLUMNS(engine.cfg!$E167:$G167)-1)))/(INDEX(engine.cfg!$E167:$G167,MIN(MATCH(MAX(engine.cfg!$E167,E57),engine.cfg!$E167:$G167),COLUMNS(engine.cfg!$E167:$G167)-1)+1)-INDEX(engine.cfg!$E167:$G167,MIN(MATCH(MAX(engine.cfg!$E167,E57),engine.cfg!$E167:$G167),COLUMNS(engine.cfg!$E167:$G167)-1))))),"N/A")</f>
        <v>1.3352616095010754</v>
      </c>
      <c r="F115" s="50" cm="1">
        <f t="array" ref="F115">IF(F15="OK",INDEX(engine.cfg!$E168:$G171,MIN(MATCH(MAX(engine.cfg!$D168,F80),engine.cfg!$D168:$D171),ROWS(engine.cfg!$D168:$D171)-1),MIN(MATCH(MAX(engine.cfg!$E167,F57),engine.cfg!$E167:$G167),COLUMNS(engine.cfg!$E167:$G167)-1))+(INDEX(engine.cfg!$E168:$G171,MIN(MATCH(MAX(engine.cfg!$D168,F80),engine.cfg!$D168:$D171),ROWS(engine.cfg!$D168:$D171)-1)+1,MIN(MATCH(MAX(engine.cfg!$E167,F57),engine.cfg!$E167:$G167),COLUMNS(engine.cfg!$E167:$G167)-1))-INDEX(engine.cfg!$E168:$G171,MIN(MATCH(MAX(engine.cfg!$D168,F80),engine.cfg!$D168:$D171),ROWS(engine.cfg!$D168:$D171)-1),MIN(MATCH(MAX(engine.cfg!$E167,F57),engine.cfg!$E167:$G167),COLUMNS(engine.cfg!$E167:$G167)-1)))*IF(F80&lt;=INDEX(engine.cfg!$D168:$D171,MIN(MATCH(MAX(engine.cfg!$D168,F80),engine.cfg!$D168:$D171),ROWS(engine.cfg!$D168:$D171)-1)),0,IF(F80&gt;=INDEX(engine.cfg!$D168:$D171,MIN(MATCH(MAX(engine.cfg!$D168,F80),engine.cfg!$D168:$D171),ROWS(engine.cfg!$D168:$D171)-1)+1),1,(F80-INDEX(engine.cfg!$D168:$D171,MIN(MATCH(MAX(engine.cfg!$D168,F80),engine.cfg!$D168:$D171),ROWS(engine.cfg!$D168:$D171)-1)))/(INDEX(engine.cfg!$D168:$D171,MIN(MATCH(MAX(engine.cfg!$D168,F80),engine.cfg!$D168:$D171),ROWS(engine.cfg!$D168:$D171)-1)+1)-INDEX(engine.cfg!$D168:$D171,MIN(MATCH(MAX(engine.cfg!$D168,F80),engine.cfg!$D168:$D171),ROWS(engine.cfg!$D168:$D171)-1)))))+(INDEX(engine.cfg!$E168:$G171,MIN(MATCH(MAX(engine.cfg!$D168,F80),engine.cfg!$D168:$D171),ROWS(engine.cfg!$D168:$D171)-1),MIN(MATCH(MAX(engine.cfg!$E167,F57),engine.cfg!$E167:$G167),COLUMNS(engine.cfg!$E167:$G167)-1)+1)+(INDEX(engine.cfg!$E168:$G171,MIN(MATCH(MAX(engine.cfg!$D168,F80),engine.cfg!$D168:$D171),ROWS(engine.cfg!$D168:$D171)-1)+1,MIN(MATCH(MAX(engine.cfg!$E167,F57),engine.cfg!$E167:$G167),COLUMNS(engine.cfg!$E167:$G167)-1)+1)-INDEX(engine.cfg!$E168:$G171,MIN(MATCH(MAX(engine.cfg!$D168,F80),engine.cfg!$D168:$D171),ROWS(engine.cfg!$D168:$D171)-1),MIN(MATCH(MAX(engine.cfg!$E167,F57),engine.cfg!$E167:$G167),COLUMNS(engine.cfg!$E167:$G167)-1)+1))*IF(F80&lt;=INDEX(engine.cfg!$D168:$D171,MIN(MATCH(MAX(engine.cfg!$D168,F80),engine.cfg!$D168:$D171),ROWS(engine.cfg!$D168:$D171)-1)),0,IF(F80&gt;=INDEX(engine.cfg!$D168:$D171,MIN(MATCH(MAX(engine.cfg!$D168,F80),engine.cfg!$D168:$D171),ROWS(engine.cfg!$D168:$D171)-1)+1),1,(F80-INDEX(engine.cfg!$D168:$D171,MIN(MATCH(MAX(engine.cfg!$D168,F80),engine.cfg!$D168:$D171),ROWS(engine.cfg!$D168:$D171)-1)))/(INDEX(engine.cfg!$D168:$D171,MIN(MATCH(MAX(engine.cfg!$D168,F80),engine.cfg!$D168:$D171),ROWS(engine.cfg!$D168:$D171)-1)+1)-INDEX(engine.cfg!$D168:$D171,MIN(MATCH(MAX(engine.cfg!$D168,F80),engine.cfg!$D168:$D171),ROWS(engine.cfg!$D168:$D171)-1)))))-(INDEX(engine.cfg!$E168:$G171,MIN(MATCH(MAX(engine.cfg!$D168,F80),engine.cfg!$D168:$D171),ROWS(engine.cfg!$D168:$D171)-1),MIN(MATCH(MAX(engine.cfg!$E167,F57),engine.cfg!$E167:$G167),COLUMNS(engine.cfg!$E167:$G167)-1))+(INDEX(engine.cfg!$E168:$G171,MIN(MATCH(MAX(engine.cfg!$D168,F80),engine.cfg!$D168:$D171),ROWS(engine.cfg!$D168:$D171)-1)+1,MIN(MATCH(MAX(engine.cfg!$E167,F57),engine.cfg!$E167:$G167),COLUMNS(engine.cfg!$E167:$G167)-1))-INDEX(engine.cfg!$E168:$G171,MIN(MATCH(MAX(engine.cfg!$D168,F80),engine.cfg!$D168:$D171),ROWS(engine.cfg!$D168:$D171)-1),MIN(MATCH(MAX(engine.cfg!$E167,F57),engine.cfg!$E167:$G167),COLUMNS(engine.cfg!$E167:$G167)-1)))*IF(F80&lt;=INDEX(engine.cfg!$D168:$D171,MIN(MATCH(MAX(engine.cfg!$D168,F80),engine.cfg!$D168:$D171),ROWS(engine.cfg!$D168:$D171)-1)),0,IF(F80&gt;=INDEX(engine.cfg!$D168:$D171,MIN(MATCH(MAX(engine.cfg!$D168,F80),engine.cfg!$D168:$D171),ROWS(engine.cfg!$D168:$D171)-1)+1),1,(F80-INDEX(engine.cfg!$D168:$D171,MIN(MATCH(MAX(engine.cfg!$D168,F80),engine.cfg!$D168:$D171),ROWS(engine.cfg!$D168:$D171)-1)))/(INDEX(engine.cfg!$D168:$D171,MIN(MATCH(MAX(engine.cfg!$D168,F80),engine.cfg!$D168:$D171),ROWS(engine.cfg!$D168:$D171)-1)+1)-INDEX(engine.cfg!$D168:$D171,MIN(MATCH(MAX(engine.cfg!$D168,F80),engine.cfg!$D168:$D171),ROWS(engine.cfg!$D168:$D171)-1)))))))*IF(F57&lt;=INDEX(engine.cfg!$E167:$G167,MIN(MATCH(MAX(engine.cfg!$E167,F57),engine.cfg!$E167:$G167),COLUMNS(engine.cfg!$E167:$G167)-1)),0,IF(F57&gt;=INDEX(engine.cfg!$E167:$G167,MIN(MATCH(MAX(engine.cfg!$E167,F57),engine.cfg!$E167:$G167),COLUMNS(engine.cfg!$E167:$G167)-1)+1),1,(F57-INDEX(engine.cfg!$E167:$G167,MIN(MATCH(MAX(engine.cfg!$E167,F57),engine.cfg!$E167:$G167),COLUMNS(engine.cfg!$E167:$G167)-1)))/(INDEX(engine.cfg!$E167:$G167,MIN(MATCH(MAX(engine.cfg!$E167,F57),engine.cfg!$E167:$G167),COLUMNS(engine.cfg!$E167:$G167)-1)+1)-INDEX(engine.cfg!$E167:$G167,MIN(MATCH(MAX(engine.cfg!$E167,F57),engine.cfg!$E167:$G167),COLUMNS(engine.cfg!$E167:$G167)-1))))),"N/A")</f>
        <v>1.3408125632245305</v>
      </c>
      <c r="G115" s="50" cm="1">
        <f t="array" ref="G115">IF(G15="OK",INDEX(engine.cfg!$E168:$G171,MIN(MATCH(MAX(engine.cfg!$D168,G80),engine.cfg!$D168:$D171),ROWS(engine.cfg!$D168:$D171)-1),MIN(MATCH(MAX(engine.cfg!$E167,G57),engine.cfg!$E167:$G167),COLUMNS(engine.cfg!$E167:$G167)-1))+(INDEX(engine.cfg!$E168:$G171,MIN(MATCH(MAX(engine.cfg!$D168,G80),engine.cfg!$D168:$D171),ROWS(engine.cfg!$D168:$D171)-1)+1,MIN(MATCH(MAX(engine.cfg!$E167,G57),engine.cfg!$E167:$G167),COLUMNS(engine.cfg!$E167:$G167)-1))-INDEX(engine.cfg!$E168:$G171,MIN(MATCH(MAX(engine.cfg!$D168,G80),engine.cfg!$D168:$D171),ROWS(engine.cfg!$D168:$D171)-1),MIN(MATCH(MAX(engine.cfg!$E167,G57),engine.cfg!$E167:$G167),COLUMNS(engine.cfg!$E167:$G167)-1)))*IF(G80&lt;=INDEX(engine.cfg!$D168:$D171,MIN(MATCH(MAX(engine.cfg!$D168,G80),engine.cfg!$D168:$D171),ROWS(engine.cfg!$D168:$D171)-1)),0,IF(G80&gt;=INDEX(engine.cfg!$D168:$D171,MIN(MATCH(MAX(engine.cfg!$D168,G80),engine.cfg!$D168:$D171),ROWS(engine.cfg!$D168:$D171)-1)+1),1,(G80-INDEX(engine.cfg!$D168:$D171,MIN(MATCH(MAX(engine.cfg!$D168,G80),engine.cfg!$D168:$D171),ROWS(engine.cfg!$D168:$D171)-1)))/(INDEX(engine.cfg!$D168:$D171,MIN(MATCH(MAX(engine.cfg!$D168,G80),engine.cfg!$D168:$D171),ROWS(engine.cfg!$D168:$D171)-1)+1)-INDEX(engine.cfg!$D168:$D171,MIN(MATCH(MAX(engine.cfg!$D168,G80),engine.cfg!$D168:$D171),ROWS(engine.cfg!$D168:$D171)-1)))))+(INDEX(engine.cfg!$E168:$G171,MIN(MATCH(MAX(engine.cfg!$D168,G80),engine.cfg!$D168:$D171),ROWS(engine.cfg!$D168:$D171)-1),MIN(MATCH(MAX(engine.cfg!$E167,G57),engine.cfg!$E167:$G167),COLUMNS(engine.cfg!$E167:$G167)-1)+1)+(INDEX(engine.cfg!$E168:$G171,MIN(MATCH(MAX(engine.cfg!$D168,G80),engine.cfg!$D168:$D171),ROWS(engine.cfg!$D168:$D171)-1)+1,MIN(MATCH(MAX(engine.cfg!$E167,G57),engine.cfg!$E167:$G167),COLUMNS(engine.cfg!$E167:$G167)-1)+1)-INDEX(engine.cfg!$E168:$G171,MIN(MATCH(MAX(engine.cfg!$D168,G80),engine.cfg!$D168:$D171),ROWS(engine.cfg!$D168:$D171)-1),MIN(MATCH(MAX(engine.cfg!$E167,G57),engine.cfg!$E167:$G167),COLUMNS(engine.cfg!$E167:$G167)-1)+1))*IF(G80&lt;=INDEX(engine.cfg!$D168:$D171,MIN(MATCH(MAX(engine.cfg!$D168,G80),engine.cfg!$D168:$D171),ROWS(engine.cfg!$D168:$D171)-1)),0,IF(G80&gt;=INDEX(engine.cfg!$D168:$D171,MIN(MATCH(MAX(engine.cfg!$D168,G80),engine.cfg!$D168:$D171),ROWS(engine.cfg!$D168:$D171)-1)+1),1,(G80-INDEX(engine.cfg!$D168:$D171,MIN(MATCH(MAX(engine.cfg!$D168,G80),engine.cfg!$D168:$D171),ROWS(engine.cfg!$D168:$D171)-1)))/(INDEX(engine.cfg!$D168:$D171,MIN(MATCH(MAX(engine.cfg!$D168,G80),engine.cfg!$D168:$D171),ROWS(engine.cfg!$D168:$D171)-1)+1)-INDEX(engine.cfg!$D168:$D171,MIN(MATCH(MAX(engine.cfg!$D168,G80),engine.cfg!$D168:$D171),ROWS(engine.cfg!$D168:$D171)-1)))))-(INDEX(engine.cfg!$E168:$G171,MIN(MATCH(MAX(engine.cfg!$D168,G80),engine.cfg!$D168:$D171),ROWS(engine.cfg!$D168:$D171)-1),MIN(MATCH(MAX(engine.cfg!$E167,G57),engine.cfg!$E167:$G167),COLUMNS(engine.cfg!$E167:$G167)-1))+(INDEX(engine.cfg!$E168:$G171,MIN(MATCH(MAX(engine.cfg!$D168,G80),engine.cfg!$D168:$D171),ROWS(engine.cfg!$D168:$D171)-1)+1,MIN(MATCH(MAX(engine.cfg!$E167,G57),engine.cfg!$E167:$G167),COLUMNS(engine.cfg!$E167:$G167)-1))-INDEX(engine.cfg!$E168:$G171,MIN(MATCH(MAX(engine.cfg!$D168,G80),engine.cfg!$D168:$D171),ROWS(engine.cfg!$D168:$D171)-1),MIN(MATCH(MAX(engine.cfg!$E167,G57),engine.cfg!$E167:$G167),COLUMNS(engine.cfg!$E167:$G167)-1)))*IF(G80&lt;=INDEX(engine.cfg!$D168:$D171,MIN(MATCH(MAX(engine.cfg!$D168,G80),engine.cfg!$D168:$D171),ROWS(engine.cfg!$D168:$D171)-1)),0,IF(G80&gt;=INDEX(engine.cfg!$D168:$D171,MIN(MATCH(MAX(engine.cfg!$D168,G80),engine.cfg!$D168:$D171),ROWS(engine.cfg!$D168:$D171)-1)+1),1,(G80-INDEX(engine.cfg!$D168:$D171,MIN(MATCH(MAX(engine.cfg!$D168,G80),engine.cfg!$D168:$D171),ROWS(engine.cfg!$D168:$D171)-1)))/(INDEX(engine.cfg!$D168:$D171,MIN(MATCH(MAX(engine.cfg!$D168,G80),engine.cfg!$D168:$D171),ROWS(engine.cfg!$D168:$D171)-1)+1)-INDEX(engine.cfg!$D168:$D171,MIN(MATCH(MAX(engine.cfg!$D168,G80),engine.cfg!$D168:$D171),ROWS(engine.cfg!$D168:$D171)-1)))))))*IF(G57&lt;=INDEX(engine.cfg!$E167:$G167,MIN(MATCH(MAX(engine.cfg!$E167,G57),engine.cfg!$E167:$G167),COLUMNS(engine.cfg!$E167:$G167)-1)),0,IF(G57&gt;=INDEX(engine.cfg!$E167:$G167,MIN(MATCH(MAX(engine.cfg!$E167,G57),engine.cfg!$E167:$G167),COLUMNS(engine.cfg!$E167:$G167)-1)+1),1,(G57-INDEX(engine.cfg!$E167:$G167,MIN(MATCH(MAX(engine.cfg!$E167,G57),engine.cfg!$E167:$G167),COLUMNS(engine.cfg!$E167:$G167)-1)))/(INDEX(engine.cfg!$E167:$G167,MIN(MATCH(MAX(engine.cfg!$E167,G57),engine.cfg!$E167:$G167),COLUMNS(engine.cfg!$E167:$G167)-1)+1)-INDEX(engine.cfg!$E167:$G167,MIN(MATCH(MAX(engine.cfg!$E167,G57),engine.cfg!$E167:$G167),COLUMNS(engine.cfg!$E167:$G167)-1))))),"N/A")</f>
        <v>1.346610322648814</v>
      </c>
      <c r="H115" s="50" cm="1">
        <f t="array" ref="H115">IF(H15="OK",INDEX(engine.cfg!$E168:$G171,MIN(MATCH(MAX(engine.cfg!$D168,H80),engine.cfg!$D168:$D171),ROWS(engine.cfg!$D168:$D171)-1),MIN(MATCH(MAX(engine.cfg!$E167,H57),engine.cfg!$E167:$G167),COLUMNS(engine.cfg!$E167:$G167)-1))+(INDEX(engine.cfg!$E168:$G171,MIN(MATCH(MAX(engine.cfg!$D168,H80),engine.cfg!$D168:$D171),ROWS(engine.cfg!$D168:$D171)-1)+1,MIN(MATCH(MAX(engine.cfg!$E167,H57),engine.cfg!$E167:$G167),COLUMNS(engine.cfg!$E167:$G167)-1))-INDEX(engine.cfg!$E168:$G171,MIN(MATCH(MAX(engine.cfg!$D168,H80),engine.cfg!$D168:$D171),ROWS(engine.cfg!$D168:$D171)-1),MIN(MATCH(MAX(engine.cfg!$E167,H57),engine.cfg!$E167:$G167),COLUMNS(engine.cfg!$E167:$G167)-1)))*IF(H80&lt;=INDEX(engine.cfg!$D168:$D171,MIN(MATCH(MAX(engine.cfg!$D168,H80),engine.cfg!$D168:$D171),ROWS(engine.cfg!$D168:$D171)-1)),0,IF(H80&gt;=INDEX(engine.cfg!$D168:$D171,MIN(MATCH(MAX(engine.cfg!$D168,H80),engine.cfg!$D168:$D171),ROWS(engine.cfg!$D168:$D171)-1)+1),1,(H80-INDEX(engine.cfg!$D168:$D171,MIN(MATCH(MAX(engine.cfg!$D168,H80),engine.cfg!$D168:$D171),ROWS(engine.cfg!$D168:$D171)-1)))/(INDEX(engine.cfg!$D168:$D171,MIN(MATCH(MAX(engine.cfg!$D168,H80),engine.cfg!$D168:$D171),ROWS(engine.cfg!$D168:$D171)-1)+1)-INDEX(engine.cfg!$D168:$D171,MIN(MATCH(MAX(engine.cfg!$D168,H80),engine.cfg!$D168:$D171),ROWS(engine.cfg!$D168:$D171)-1)))))+(INDEX(engine.cfg!$E168:$G171,MIN(MATCH(MAX(engine.cfg!$D168,H80),engine.cfg!$D168:$D171),ROWS(engine.cfg!$D168:$D171)-1),MIN(MATCH(MAX(engine.cfg!$E167,H57),engine.cfg!$E167:$G167),COLUMNS(engine.cfg!$E167:$G167)-1)+1)+(INDEX(engine.cfg!$E168:$G171,MIN(MATCH(MAX(engine.cfg!$D168,H80),engine.cfg!$D168:$D171),ROWS(engine.cfg!$D168:$D171)-1)+1,MIN(MATCH(MAX(engine.cfg!$E167,H57),engine.cfg!$E167:$G167),COLUMNS(engine.cfg!$E167:$G167)-1)+1)-INDEX(engine.cfg!$E168:$G171,MIN(MATCH(MAX(engine.cfg!$D168,H80),engine.cfg!$D168:$D171),ROWS(engine.cfg!$D168:$D171)-1),MIN(MATCH(MAX(engine.cfg!$E167,H57),engine.cfg!$E167:$G167),COLUMNS(engine.cfg!$E167:$G167)-1)+1))*IF(H80&lt;=INDEX(engine.cfg!$D168:$D171,MIN(MATCH(MAX(engine.cfg!$D168,H80),engine.cfg!$D168:$D171),ROWS(engine.cfg!$D168:$D171)-1)),0,IF(H80&gt;=INDEX(engine.cfg!$D168:$D171,MIN(MATCH(MAX(engine.cfg!$D168,H80),engine.cfg!$D168:$D171),ROWS(engine.cfg!$D168:$D171)-1)+1),1,(H80-INDEX(engine.cfg!$D168:$D171,MIN(MATCH(MAX(engine.cfg!$D168,H80),engine.cfg!$D168:$D171),ROWS(engine.cfg!$D168:$D171)-1)))/(INDEX(engine.cfg!$D168:$D171,MIN(MATCH(MAX(engine.cfg!$D168,H80),engine.cfg!$D168:$D171),ROWS(engine.cfg!$D168:$D171)-1)+1)-INDEX(engine.cfg!$D168:$D171,MIN(MATCH(MAX(engine.cfg!$D168,H80),engine.cfg!$D168:$D171),ROWS(engine.cfg!$D168:$D171)-1)))))-(INDEX(engine.cfg!$E168:$G171,MIN(MATCH(MAX(engine.cfg!$D168,H80),engine.cfg!$D168:$D171),ROWS(engine.cfg!$D168:$D171)-1),MIN(MATCH(MAX(engine.cfg!$E167,H57),engine.cfg!$E167:$G167),COLUMNS(engine.cfg!$E167:$G167)-1))+(INDEX(engine.cfg!$E168:$G171,MIN(MATCH(MAX(engine.cfg!$D168,H80),engine.cfg!$D168:$D171),ROWS(engine.cfg!$D168:$D171)-1)+1,MIN(MATCH(MAX(engine.cfg!$E167,H57),engine.cfg!$E167:$G167),COLUMNS(engine.cfg!$E167:$G167)-1))-INDEX(engine.cfg!$E168:$G171,MIN(MATCH(MAX(engine.cfg!$D168,H80),engine.cfg!$D168:$D171),ROWS(engine.cfg!$D168:$D171)-1),MIN(MATCH(MAX(engine.cfg!$E167,H57),engine.cfg!$E167:$G167),COLUMNS(engine.cfg!$E167:$G167)-1)))*IF(H80&lt;=INDEX(engine.cfg!$D168:$D171,MIN(MATCH(MAX(engine.cfg!$D168,H80),engine.cfg!$D168:$D171),ROWS(engine.cfg!$D168:$D171)-1)),0,IF(H80&gt;=INDEX(engine.cfg!$D168:$D171,MIN(MATCH(MAX(engine.cfg!$D168,H80),engine.cfg!$D168:$D171),ROWS(engine.cfg!$D168:$D171)-1)+1),1,(H80-INDEX(engine.cfg!$D168:$D171,MIN(MATCH(MAX(engine.cfg!$D168,H80),engine.cfg!$D168:$D171),ROWS(engine.cfg!$D168:$D171)-1)))/(INDEX(engine.cfg!$D168:$D171,MIN(MATCH(MAX(engine.cfg!$D168,H80),engine.cfg!$D168:$D171),ROWS(engine.cfg!$D168:$D171)-1)+1)-INDEX(engine.cfg!$D168:$D171,MIN(MATCH(MAX(engine.cfg!$D168,H80),engine.cfg!$D168:$D171),ROWS(engine.cfg!$D168:$D171)-1)))))))*IF(H57&lt;=INDEX(engine.cfg!$E167:$G167,MIN(MATCH(MAX(engine.cfg!$E167,H57),engine.cfg!$E167:$G167),COLUMNS(engine.cfg!$E167:$G167)-1)),0,IF(H57&gt;=INDEX(engine.cfg!$E167:$G167,MIN(MATCH(MAX(engine.cfg!$E167,H57),engine.cfg!$E167:$G167),COLUMNS(engine.cfg!$E167:$G167)-1)+1),1,(H57-INDEX(engine.cfg!$E167:$G167,MIN(MATCH(MAX(engine.cfg!$E167,H57),engine.cfg!$E167:$G167),COLUMNS(engine.cfg!$E167:$G167)-1)))/(INDEX(engine.cfg!$E167:$G167,MIN(MATCH(MAX(engine.cfg!$E167,H57),engine.cfg!$E167:$G167),COLUMNS(engine.cfg!$E167:$G167)-1)+1)-INDEX(engine.cfg!$E167:$G167,MIN(MATCH(MAX(engine.cfg!$E167,H57),engine.cfg!$E167:$G167),COLUMNS(engine.cfg!$E167:$G167)-1))))),"N/A")</f>
        <v>1.3526764360118912</v>
      </c>
      <c r="I115" s="50" cm="1">
        <f t="array" ref="I115">IF(I15="OK",INDEX(engine.cfg!$E168:$G171,MIN(MATCH(MAX(engine.cfg!$D168,I80),engine.cfg!$D168:$D171),ROWS(engine.cfg!$D168:$D171)-1),MIN(MATCH(MAX(engine.cfg!$E167,I57),engine.cfg!$E167:$G167),COLUMNS(engine.cfg!$E167:$G167)-1))+(INDEX(engine.cfg!$E168:$G171,MIN(MATCH(MAX(engine.cfg!$D168,I80),engine.cfg!$D168:$D171),ROWS(engine.cfg!$D168:$D171)-1)+1,MIN(MATCH(MAX(engine.cfg!$E167,I57),engine.cfg!$E167:$G167),COLUMNS(engine.cfg!$E167:$G167)-1))-INDEX(engine.cfg!$E168:$G171,MIN(MATCH(MAX(engine.cfg!$D168,I80),engine.cfg!$D168:$D171),ROWS(engine.cfg!$D168:$D171)-1),MIN(MATCH(MAX(engine.cfg!$E167,I57),engine.cfg!$E167:$G167),COLUMNS(engine.cfg!$E167:$G167)-1)))*IF(I80&lt;=INDEX(engine.cfg!$D168:$D171,MIN(MATCH(MAX(engine.cfg!$D168,I80),engine.cfg!$D168:$D171),ROWS(engine.cfg!$D168:$D171)-1)),0,IF(I80&gt;=INDEX(engine.cfg!$D168:$D171,MIN(MATCH(MAX(engine.cfg!$D168,I80),engine.cfg!$D168:$D171),ROWS(engine.cfg!$D168:$D171)-1)+1),1,(I80-INDEX(engine.cfg!$D168:$D171,MIN(MATCH(MAX(engine.cfg!$D168,I80),engine.cfg!$D168:$D171),ROWS(engine.cfg!$D168:$D171)-1)))/(INDEX(engine.cfg!$D168:$D171,MIN(MATCH(MAX(engine.cfg!$D168,I80),engine.cfg!$D168:$D171),ROWS(engine.cfg!$D168:$D171)-1)+1)-INDEX(engine.cfg!$D168:$D171,MIN(MATCH(MAX(engine.cfg!$D168,I80),engine.cfg!$D168:$D171),ROWS(engine.cfg!$D168:$D171)-1)))))+(INDEX(engine.cfg!$E168:$G171,MIN(MATCH(MAX(engine.cfg!$D168,I80),engine.cfg!$D168:$D171),ROWS(engine.cfg!$D168:$D171)-1),MIN(MATCH(MAX(engine.cfg!$E167,I57),engine.cfg!$E167:$G167),COLUMNS(engine.cfg!$E167:$G167)-1)+1)+(INDEX(engine.cfg!$E168:$G171,MIN(MATCH(MAX(engine.cfg!$D168,I80),engine.cfg!$D168:$D171),ROWS(engine.cfg!$D168:$D171)-1)+1,MIN(MATCH(MAX(engine.cfg!$E167,I57),engine.cfg!$E167:$G167),COLUMNS(engine.cfg!$E167:$G167)-1)+1)-INDEX(engine.cfg!$E168:$G171,MIN(MATCH(MAX(engine.cfg!$D168,I80),engine.cfg!$D168:$D171),ROWS(engine.cfg!$D168:$D171)-1),MIN(MATCH(MAX(engine.cfg!$E167,I57),engine.cfg!$E167:$G167),COLUMNS(engine.cfg!$E167:$G167)-1)+1))*IF(I80&lt;=INDEX(engine.cfg!$D168:$D171,MIN(MATCH(MAX(engine.cfg!$D168,I80),engine.cfg!$D168:$D171),ROWS(engine.cfg!$D168:$D171)-1)),0,IF(I80&gt;=INDEX(engine.cfg!$D168:$D171,MIN(MATCH(MAX(engine.cfg!$D168,I80),engine.cfg!$D168:$D171),ROWS(engine.cfg!$D168:$D171)-1)+1),1,(I80-INDEX(engine.cfg!$D168:$D171,MIN(MATCH(MAX(engine.cfg!$D168,I80),engine.cfg!$D168:$D171),ROWS(engine.cfg!$D168:$D171)-1)))/(INDEX(engine.cfg!$D168:$D171,MIN(MATCH(MAX(engine.cfg!$D168,I80),engine.cfg!$D168:$D171),ROWS(engine.cfg!$D168:$D171)-1)+1)-INDEX(engine.cfg!$D168:$D171,MIN(MATCH(MAX(engine.cfg!$D168,I80),engine.cfg!$D168:$D171),ROWS(engine.cfg!$D168:$D171)-1)))))-(INDEX(engine.cfg!$E168:$G171,MIN(MATCH(MAX(engine.cfg!$D168,I80),engine.cfg!$D168:$D171),ROWS(engine.cfg!$D168:$D171)-1),MIN(MATCH(MAX(engine.cfg!$E167,I57),engine.cfg!$E167:$G167),COLUMNS(engine.cfg!$E167:$G167)-1))+(INDEX(engine.cfg!$E168:$G171,MIN(MATCH(MAX(engine.cfg!$D168,I80),engine.cfg!$D168:$D171),ROWS(engine.cfg!$D168:$D171)-1)+1,MIN(MATCH(MAX(engine.cfg!$E167,I57),engine.cfg!$E167:$G167),COLUMNS(engine.cfg!$E167:$G167)-1))-INDEX(engine.cfg!$E168:$G171,MIN(MATCH(MAX(engine.cfg!$D168,I80),engine.cfg!$D168:$D171),ROWS(engine.cfg!$D168:$D171)-1),MIN(MATCH(MAX(engine.cfg!$E167,I57),engine.cfg!$E167:$G167),COLUMNS(engine.cfg!$E167:$G167)-1)))*IF(I80&lt;=INDEX(engine.cfg!$D168:$D171,MIN(MATCH(MAX(engine.cfg!$D168,I80),engine.cfg!$D168:$D171),ROWS(engine.cfg!$D168:$D171)-1)),0,IF(I80&gt;=INDEX(engine.cfg!$D168:$D171,MIN(MATCH(MAX(engine.cfg!$D168,I80),engine.cfg!$D168:$D171),ROWS(engine.cfg!$D168:$D171)-1)+1),1,(I80-INDEX(engine.cfg!$D168:$D171,MIN(MATCH(MAX(engine.cfg!$D168,I80),engine.cfg!$D168:$D171),ROWS(engine.cfg!$D168:$D171)-1)))/(INDEX(engine.cfg!$D168:$D171,MIN(MATCH(MAX(engine.cfg!$D168,I80),engine.cfg!$D168:$D171),ROWS(engine.cfg!$D168:$D171)-1)+1)-INDEX(engine.cfg!$D168:$D171,MIN(MATCH(MAX(engine.cfg!$D168,I80),engine.cfg!$D168:$D171),ROWS(engine.cfg!$D168:$D171)-1)))))))*IF(I57&lt;=INDEX(engine.cfg!$E167:$G167,MIN(MATCH(MAX(engine.cfg!$E167,I57),engine.cfg!$E167:$G167),COLUMNS(engine.cfg!$E167:$G167)-1)),0,IF(I57&gt;=INDEX(engine.cfg!$E167:$G167,MIN(MATCH(MAX(engine.cfg!$E167,I57),engine.cfg!$E167:$G167),COLUMNS(engine.cfg!$E167:$G167)-1)+1),1,(I57-INDEX(engine.cfg!$E167:$G167,MIN(MATCH(MAX(engine.cfg!$E167,I57),engine.cfg!$E167:$G167),COLUMNS(engine.cfg!$E167:$G167)-1)))/(INDEX(engine.cfg!$E167:$G167,MIN(MATCH(MAX(engine.cfg!$E167,I57),engine.cfg!$E167:$G167),COLUMNS(engine.cfg!$E167:$G167)-1)+1)-INDEX(engine.cfg!$E167:$G167,MIN(MATCH(MAX(engine.cfg!$E167,I57),engine.cfg!$E167:$G167),COLUMNS(engine.cfg!$E167:$G167)-1))))),"N/A")</f>
        <v>1.3588888888888888</v>
      </c>
      <c r="J115" s="50" cm="1">
        <f t="array" ref="J115">IF(J15="OK",INDEX(engine.cfg!$E168:$G171,MIN(MATCH(MAX(engine.cfg!$D168,J80),engine.cfg!$D168:$D171),ROWS(engine.cfg!$D168:$D171)-1),MIN(MATCH(MAX(engine.cfg!$E167,J57),engine.cfg!$E167:$G167),COLUMNS(engine.cfg!$E167:$G167)-1))+(INDEX(engine.cfg!$E168:$G171,MIN(MATCH(MAX(engine.cfg!$D168,J80),engine.cfg!$D168:$D171),ROWS(engine.cfg!$D168:$D171)-1)+1,MIN(MATCH(MAX(engine.cfg!$E167,J57),engine.cfg!$E167:$G167),COLUMNS(engine.cfg!$E167:$G167)-1))-INDEX(engine.cfg!$E168:$G171,MIN(MATCH(MAX(engine.cfg!$D168,J80),engine.cfg!$D168:$D171),ROWS(engine.cfg!$D168:$D171)-1),MIN(MATCH(MAX(engine.cfg!$E167,J57),engine.cfg!$E167:$G167),COLUMNS(engine.cfg!$E167:$G167)-1)))*IF(J80&lt;=INDEX(engine.cfg!$D168:$D171,MIN(MATCH(MAX(engine.cfg!$D168,J80),engine.cfg!$D168:$D171),ROWS(engine.cfg!$D168:$D171)-1)),0,IF(J80&gt;=INDEX(engine.cfg!$D168:$D171,MIN(MATCH(MAX(engine.cfg!$D168,J80),engine.cfg!$D168:$D171),ROWS(engine.cfg!$D168:$D171)-1)+1),1,(J80-INDEX(engine.cfg!$D168:$D171,MIN(MATCH(MAX(engine.cfg!$D168,J80),engine.cfg!$D168:$D171),ROWS(engine.cfg!$D168:$D171)-1)))/(INDEX(engine.cfg!$D168:$D171,MIN(MATCH(MAX(engine.cfg!$D168,J80),engine.cfg!$D168:$D171),ROWS(engine.cfg!$D168:$D171)-1)+1)-INDEX(engine.cfg!$D168:$D171,MIN(MATCH(MAX(engine.cfg!$D168,J80),engine.cfg!$D168:$D171),ROWS(engine.cfg!$D168:$D171)-1)))))+(INDEX(engine.cfg!$E168:$G171,MIN(MATCH(MAX(engine.cfg!$D168,J80),engine.cfg!$D168:$D171),ROWS(engine.cfg!$D168:$D171)-1),MIN(MATCH(MAX(engine.cfg!$E167,J57),engine.cfg!$E167:$G167),COLUMNS(engine.cfg!$E167:$G167)-1)+1)+(INDEX(engine.cfg!$E168:$G171,MIN(MATCH(MAX(engine.cfg!$D168,J80),engine.cfg!$D168:$D171),ROWS(engine.cfg!$D168:$D171)-1)+1,MIN(MATCH(MAX(engine.cfg!$E167,J57),engine.cfg!$E167:$G167),COLUMNS(engine.cfg!$E167:$G167)-1)+1)-INDEX(engine.cfg!$E168:$G171,MIN(MATCH(MAX(engine.cfg!$D168,J80),engine.cfg!$D168:$D171),ROWS(engine.cfg!$D168:$D171)-1),MIN(MATCH(MAX(engine.cfg!$E167,J57),engine.cfg!$E167:$G167),COLUMNS(engine.cfg!$E167:$G167)-1)+1))*IF(J80&lt;=INDEX(engine.cfg!$D168:$D171,MIN(MATCH(MAX(engine.cfg!$D168,J80),engine.cfg!$D168:$D171),ROWS(engine.cfg!$D168:$D171)-1)),0,IF(J80&gt;=INDEX(engine.cfg!$D168:$D171,MIN(MATCH(MAX(engine.cfg!$D168,J80),engine.cfg!$D168:$D171),ROWS(engine.cfg!$D168:$D171)-1)+1),1,(J80-INDEX(engine.cfg!$D168:$D171,MIN(MATCH(MAX(engine.cfg!$D168,J80),engine.cfg!$D168:$D171),ROWS(engine.cfg!$D168:$D171)-1)))/(INDEX(engine.cfg!$D168:$D171,MIN(MATCH(MAX(engine.cfg!$D168,J80),engine.cfg!$D168:$D171),ROWS(engine.cfg!$D168:$D171)-1)+1)-INDEX(engine.cfg!$D168:$D171,MIN(MATCH(MAX(engine.cfg!$D168,J80),engine.cfg!$D168:$D171),ROWS(engine.cfg!$D168:$D171)-1)))))-(INDEX(engine.cfg!$E168:$G171,MIN(MATCH(MAX(engine.cfg!$D168,J80),engine.cfg!$D168:$D171),ROWS(engine.cfg!$D168:$D171)-1),MIN(MATCH(MAX(engine.cfg!$E167,J57),engine.cfg!$E167:$G167),COLUMNS(engine.cfg!$E167:$G167)-1))+(INDEX(engine.cfg!$E168:$G171,MIN(MATCH(MAX(engine.cfg!$D168,J80),engine.cfg!$D168:$D171),ROWS(engine.cfg!$D168:$D171)-1)+1,MIN(MATCH(MAX(engine.cfg!$E167,J57),engine.cfg!$E167:$G167),COLUMNS(engine.cfg!$E167:$G167)-1))-INDEX(engine.cfg!$E168:$G171,MIN(MATCH(MAX(engine.cfg!$D168,J80),engine.cfg!$D168:$D171),ROWS(engine.cfg!$D168:$D171)-1),MIN(MATCH(MAX(engine.cfg!$E167,J57),engine.cfg!$E167:$G167),COLUMNS(engine.cfg!$E167:$G167)-1)))*IF(J80&lt;=INDEX(engine.cfg!$D168:$D171,MIN(MATCH(MAX(engine.cfg!$D168,J80),engine.cfg!$D168:$D171),ROWS(engine.cfg!$D168:$D171)-1)),0,IF(J80&gt;=INDEX(engine.cfg!$D168:$D171,MIN(MATCH(MAX(engine.cfg!$D168,J80),engine.cfg!$D168:$D171),ROWS(engine.cfg!$D168:$D171)-1)+1),1,(J80-INDEX(engine.cfg!$D168:$D171,MIN(MATCH(MAX(engine.cfg!$D168,J80),engine.cfg!$D168:$D171),ROWS(engine.cfg!$D168:$D171)-1)))/(INDEX(engine.cfg!$D168:$D171,MIN(MATCH(MAX(engine.cfg!$D168,J80),engine.cfg!$D168:$D171),ROWS(engine.cfg!$D168:$D171)-1)+1)-INDEX(engine.cfg!$D168:$D171,MIN(MATCH(MAX(engine.cfg!$D168,J80),engine.cfg!$D168:$D171),ROWS(engine.cfg!$D168:$D171)-1)))))))*IF(J57&lt;=INDEX(engine.cfg!$E167:$G167,MIN(MATCH(MAX(engine.cfg!$E167,J57),engine.cfg!$E167:$G167),COLUMNS(engine.cfg!$E167:$G167)-1)),0,IF(J57&gt;=INDEX(engine.cfg!$E167:$G167,MIN(MATCH(MAX(engine.cfg!$E167,J57),engine.cfg!$E167:$G167),COLUMNS(engine.cfg!$E167:$G167)-1)+1),1,(J57-INDEX(engine.cfg!$E167:$G167,MIN(MATCH(MAX(engine.cfg!$E167,J57),engine.cfg!$E167:$G167),COLUMNS(engine.cfg!$E167:$G167)-1)))/(INDEX(engine.cfg!$E167:$G167,MIN(MATCH(MAX(engine.cfg!$E167,J57),engine.cfg!$E167:$G167),COLUMNS(engine.cfg!$E167:$G167)-1)+1)-INDEX(engine.cfg!$E167:$G167,MIN(MATCH(MAX(engine.cfg!$E167,J57),engine.cfg!$E167:$G167),COLUMNS(engine.cfg!$E167:$G167)-1))))),"N/A")</f>
        <v>1.3588888888888888</v>
      </c>
      <c r="K115" s="50" cm="1">
        <f t="array" ref="K115">IF(K15="OK",INDEX(engine.cfg!$E168:$G171,MIN(MATCH(MAX(engine.cfg!$D168,K80),engine.cfg!$D168:$D171),ROWS(engine.cfg!$D168:$D171)-1),MIN(MATCH(MAX(engine.cfg!$E167,K57),engine.cfg!$E167:$G167),COLUMNS(engine.cfg!$E167:$G167)-1))+(INDEX(engine.cfg!$E168:$G171,MIN(MATCH(MAX(engine.cfg!$D168,K80),engine.cfg!$D168:$D171),ROWS(engine.cfg!$D168:$D171)-1)+1,MIN(MATCH(MAX(engine.cfg!$E167,K57),engine.cfg!$E167:$G167),COLUMNS(engine.cfg!$E167:$G167)-1))-INDEX(engine.cfg!$E168:$G171,MIN(MATCH(MAX(engine.cfg!$D168,K80),engine.cfg!$D168:$D171),ROWS(engine.cfg!$D168:$D171)-1),MIN(MATCH(MAX(engine.cfg!$E167,K57),engine.cfg!$E167:$G167),COLUMNS(engine.cfg!$E167:$G167)-1)))*IF(K80&lt;=INDEX(engine.cfg!$D168:$D171,MIN(MATCH(MAX(engine.cfg!$D168,K80),engine.cfg!$D168:$D171),ROWS(engine.cfg!$D168:$D171)-1)),0,IF(K80&gt;=INDEX(engine.cfg!$D168:$D171,MIN(MATCH(MAX(engine.cfg!$D168,K80),engine.cfg!$D168:$D171),ROWS(engine.cfg!$D168:$D171)-1)+1),1,(K80-INDEX(engine.cfg!$D168:$D171,MIN(MATCH(MAX(engine.cfg!$D168,K80),engine.cfg!$D168:$D171),ROWS(engine.cfg!$D168:$D171)-1)))/(INDEX(engine.cfg!$D168:$D171,MIN(MATCH(MAX(engine.cfg!$D168,K80),engine.cfg!$D168:$D171),ROWS(engine.cfg!$D168:$D171)-1)+1)-INDEX(engine.cfg!$D168:$D171,MIN(MATCH(MAX(engine.cfg!$D168,K80),engine.cfg!$D168:$D171),ROWS(engine.cfg!$D168:$D171)-1)))))+(INDEX(engine.cfg!$E168:$G171,MIN(MATCH(MAX(engine.cfg!$D168,K80),engine.cfg!$D168:$D171),ROWS(engine.cfg!$D168:$D171)-1),MIN(MATCH(MAX(engine.cfg!$E167,K57),engine.cfg!$E167:$G167),COLUMNS(engine.cfg!$E167:$G167)-1)+1)+(INDEX(engine.cfg!$E168:$G171,MIN(MATCH(MAX(engine.cfg!$D168,K80),engine.cfg!$D168:$D171),ROWS(engine.cfg!$D168:$D171)-1)+1,MIN(MATCH(MAX(engine.cfg!$E167,K57),engine.cfg!$E167:$G167),COLUMNS(engine.cfg!$E167:$G167)-1)+1)-INDEX(engine.cfg!$E168:$G171,MIN(MATCH(MAX(engine.cfg!$D168,K80),engine.cfg!$D168:$D171),ROWS(engine.cfg!$D168:$D171)-1),MIN(MATCH(MAX(engine.cfg!$E167,K57),engine.cfg!$E167:$G167),COLUMNS(engine.cfg!$E167:$G167)-1)+1))*IF(K80&lt;=INDEX(engine.cfg!$D168:$D171,MIN(MATCH(MAX(engine.cfg!$D168,K80),engine.cfg!$D168:$D171),ROWS(engine.cfg!$D168:$D171)-1)),0,IF(K80&gt;=INDEX(engine.cfg!$D168:$D171,MIN(MATCH(MAX(engine.cfg!$D168,K80),engine.cfg!$D168:$D171),ROWS(engine.cfg!$D168:$D171)-1)+1),1,(K80-INDEX(engine.cfg!$D168:$D171,MIN(MATCH(MAX(engine.cfg!$D168,K80),engine.cfg!$D168:$D171),ROWS(engine.cfg!$D168:$D171)-1)))/(INDEX(engine.cfg!$D168:$D171,MIN(MATCH(MAX(engine.cfg!$D168,K80),engine.cfg!$D168:$D171),ROWS(engine.cfg!$D168:$D171)-1)+1)-INDEX(engine.cfg!$D168:$D171,MIN(MATCH(MAX(engine.cfg!$D168,K80),engine.cfg!$D168:$D171),ROWS(engine.cfg!$D168:$D171)-1)))))-(INDEX(engine.cfg!$E168:$G171,MIN(MATCH(MAX(engine.cfg!$D168,K80),engine.cfg!$D168:$D171),ROWS(engine.cfg!$D168:$D171)-1),MIN(MATCH(MAX(engine.cfg!$E167,K57),engine.cfg!$E167:$G167),COLUMNS(engine.cfg!$E167:$G167)-1))+(INDEX(engine.cfg!$E168:$G171,MIN(MATCH(MAX(engine.cfg!$D168,K80),engine.cfg!$D168:$D171),ROWS(engine.cfg!$D168:$D171)-1)+1,MIN(MATCH(MAX(engine.cfg!$E167,K57),engine.cfg!$E167:$G167),COLUMNS(engine.cfg!$E167:$G167)-1))-INDEX(engine.cfg!$E168:$G171,MIN(MATCH(MAX(engine.cfg!$D168,K80),engine.cfg!$D168:$D171),ROWS(engine.cfg!$D168:$D171)-1),MIN(MATCH(MAX(engine.cfg!$E167,K57),engine.cfg!$E167:$G167),COLUMNS(engine.cfg!$E167:$G167)-1)))*IF(K80&lt;=INDEX(engine.cfg!$D168:$D171,MIN(MATCH(MAX(engine.cfg!$D168,K80),engine.cfg!$D168:$D171),ROWS(engine.cfg!$D168:$D171)-1)),0,IF(K80&gt;=INDEX(engine.cfg!$D168:$D171,MIN(MATCH(MAX(engine.cfg!$D168,K80),engine.cfg!$D168:$D171),ROWS(engine.cfg!$D168:$D171)-1)+1),1,(K80-INDEX(engine.cfg!$D168:$D171,MIN(MATCH(MAX(engine.cfg!$D168,K80),engine.cfg!$D168:$D171),ROWS(engine.cfg!$D168:$D171)-1)))/(INDEX(engine.cfg!$D168:$D171,MIN(MATCH(MAX(engine.cfg!$D168,K80),engine.cfg!$D168:$D171),ROWS(engine.cfg!$D168:$D171)-1)+1)-INDEX(engine.cfg!$D168:$D171,MIN(MATCH(MAX(engine.cfg!$D168,K80),engine.cfg!$D168:$D171),ROWS(engine.cfg!$D168:$D171)-1)))))))*IF(K57&lt;=INDEX(engine.cfg!$E167:$G167,MIN(MATCH(MAX(engine.cfg!$E167,K57),engine.cfg!$E167:$G167),COLUMNS(engine.cfg!$E167:$G167)-1)),0,IF(K57&gt;=INDEX(engine.cfg!$E167:$G167,MIN(MATCH(MAX(engine.cfg!$E167,K57),engine.cfg!$E167:$G167),COLUMNS(engine.cfg!$E167:$G167)-1)+1),1,(K57-INDEX(engine.cfg!$E167:$G167,MIN(MATCH(MAX(engine.cfg!$E167,K57),engine.cfg!$E167:$G167),COLUMNS(engine.cfg!$E167:$G167)-1)))/(INDEX(engine.cfg!$E167:$G167,MIN(MATCH(MAX(engine.cfg!$E167,K57),engine.cfg!$E167:$G167),COLUMNS(engine.cfg!$E167:$G167)-1)+1)-INDEX(engine.cfg!$E167:$G167,MIN(MATCH(MAX(engine.cfg!$E167,K57),engine.cfg!$E167:$G167),COLUMNS(engine.cfg!$E167:$G167)-1))))),"N/A")</f>
        <v>1.3588888888888888</v>
      </c>
      <c r="L115" s="50" cm="1">
        <f t="array" ref="L115">IF(L15="OK",INDEX(engine.cfg!$E168:$G171,MIN(MATCH(MAX(engine.cfg!$D168,L80),engine.cfg!$D168:$D171),ROWS(engine.cfg!$D168:$D171)-1),MIN(MATCH(MAX(engine.cfg!$E167,L57),engine.cfg!$E167:$G167),COLUMNS(engine.cfg!$E167:$G167)-1))+(INDEX(engine.cfg!$E168:$G171,MIN(MATCH(MAX(engine.cfg!$D168,L80),engine.cfg!$D168:$D171),ROWS(engine.cfg!$D168:$D171)-1)+1,MIN(MATCH(MAX(engine.cfg!$E167,L57),engine.cfg!$E167:$G167),COLUMNS(engine.cfg!$E167:$G167)-1))-INDEX(engine.cfg!$E168:$G171,MIN(MATCH(MAX(engine.cfg!$D168,L80),engine.cfg!$D168:$D171),ROWS(engine.cfg!$D168:$D171)-1),MIN(MATCH(MAX(engine.cfg!$E167,L57),engine.cfg!$E167:$G167),COLUMNS(engine.cfg!$E167:$G167)-1)))*IF(L80&lt;=INDEX(engine.cfg!$D168:$D171,MIN(MATCH(MAX(engine.cfg!$D168,L80),engine.cfg!$D168:$D171),ROWS(engine.cfg!$D168:$D171)-1)),0,IF(L80&gt;=INDEX(engine.cfg!$D168:$D171,MIN(MATCH(MAX(engine.cfg!$D168,L80),engine.cfg!$D168:$D171),ROWS(engine.cfg!$D168:$D171)-1)+1),1,(L80-INDEX(engine.cfg!$D168:$D171,MIN(MATCH(MAX(engine.cfg!$D168,L80),engine.cfg!$D168:$D171),ROWS(engine.cfg!$D168:$D171)-1)))/(INDEX(engine.cfg!$D168:$D171,MIN(MATCH(MAX(engine.cfg!$D168,L80),engine.cfg!$D168:$D171),ROWS(engine.cfg!$D168:$D171)-1)+1)-INDEX(engine.cfg!$D168:$D171,MIN(MATCH(MAX(engine.cfg!$D168,L80),engine.cfg!$D168:$D171),ROWS(engine.cfg!$D168:$D171)-1)))))+(INDEX(engine.cfg!$E168:$G171,MIN(MATCH(MAX(engine.cfg!$D168,L80),engine.cfg!$D168:$D171),ROWS(engine.cfg!$D168:$D171)-1),MIN(MATCH(MAX(engine.cfg!$E167,L57),engine.cfg!$E167:$G167),COLUMNS(engine.cfg!$E167:$G167)-1)+1)+(INDEX(engine.cfg!$E168:$G171,MIN(MATCH(MAX(engine.cfg!$D168,L80),engine.cfg!$D168:$D171),ROWS(engine.cfg!$D168:$D171)-1)+1,MIN(MATCH(MAX(engine.cfg!$E167,L57),engine.cfg!$E167:$G167),COLUMNS(engine.cfg!$E167:$G167)-1)+1)-INDEX(engine.cfg!$E168:$G171,MIN(MATCH(MAX(engine.cfg!$D168,L80),engine.cfg!$D168:$D171),ROWS(engine.cfg!$D168:$D171)-1),MIN(MATCH(MAX(engine.cfg!$E167,L57),engine.cfg!$E167:$G167),COLUMNS(engine.cfg!$E167:$G167)-1)+1))*IF(L80&lt;=INDEX(engine.cfg!$D168:$D171,MIN(MATCH(MAX(engine.cfg!$D168,L80),engine.cfg!$D168:$D171),ROWS(engine.cfg!$D168:$D171)-1)),0,IF(L80&gt;=INDEX(engine.cfg!$D168:$D171,MIN(MATCH(MAX(engine.cfg!$D168,L80),engine.cfg!$D168:$D171),ROWS(engine.cfg!$D168:$D171)-1)+1),1,(L80-INDEX(engine.cfg!$D168:$D171,MIN(MATCH(MAX(engine.cfg!$D168,L80),engine.cfg!$D168:$D171),ROWS(engine.cfg!$D168:$D171)-1)))/(INDEX(engine.cfg!$D168:$D171,MIN(MATCH(MAX(engine.cfg!$D168,L80),engine.cfg!$D168:$D171),ROWS(engine.cfg!$D168:$D171)-1)+1)-INDEX(engine.cfg!$D168:$D171,MIN(MATCH(MAX(engine.cfg!$D168,L80),engine.cfg!$D168:$D171),ROWS(engine.cfg!$D168:$D171)-1)))))-(INDEX(engine.cfg!$E168:$G171,MIN(MATCH(MAX(engine.cfg!$D168,L80),engine.cfg!$D168:$D171),ROWS(engine.cfg!$D168:$D171)-1),MIN(MATCH(MAX(engine.cfg!$E167,L57),engine.cfg!$E167:$G167),COLUMNS(engine.cfg!$E167:$G167)-1))+(INDEX(engine.cfg!$E168:$G171,MIN(MATCH(MAX(engine.cfg!$D168,L80),engine.cfg!$D168:$D171),ROWS(engine.cfg!$D168:$D171)-1)+1,MIN(MATCH(MAX(engine.cfg!$E167,L57),engine.cfg!$E167:$G167),COLUMNS(engine.cfg!$E167:$G167)-1))-INDEX(engine.cfg!$E168:$G171,MIN(MATCH(MAX(engine.cfg!$D168,L80),engine.cfg!$D168:$D171),ROWS(engine.cfg!$D168:$D171)-1),MIN(MATCH(MAX(engine.cfg!$E167,L57),engine.cfg!$E167:$G167),COLUMNS(engine.cfg!$E167:$G167)-1)))*IF(L80&lt;=INDEX(engine.cfg!$D168:$D171,MIN(MATCH(MAX(engine.cfg!$D168,L80),engine.cfg!$D168:$D171),ROWS(engine.cfg!$D168:$D171)-1)),0,IF(L80&gt;=INDEX(engine.cfg!$D168:$D171,MIN(MATCH(MAX(engine.cfg!$D168,L80),engine.cfg!$D168:$D171),ROWS(engine.cfg!$D168:$D171)-1)+1),1,(L80-INDEX(engine.cfg!$D168:$D171,MIN(MATCH(MAX(engine.cfg!$D168,L80),engine.cfg!$D168:$D171),ROWS(engine.cfg!$D168:$D171)-1)))/(INDEX(engine.cfg!$D168:$D171,MIN(MATCH(MAX(engine.cfg!$D168,L80),engine.cfg!$D168:$D171),ROWS(engine.cfg!$D168:$D171)-1)+1)-INDEX(engine.cfg!$D168:$D171,MIN(MATCH(MAX(engine.cfg!$D168,L80),engine.cfg!$D168:$D171),ROWS(engine.cfg!$D168:$D171)-1)))))))*IF(L57&lt;=INDEX(engine.cfg!$E167:$G167,MIN(MATCH(MAX(engine.cfg!$E167,L57),engine.cfg!$E167:$G167),COLUMNS(engine.cfg!$E167:$G167)-1)),0,IF(L57&gt;=INDEX(engine.cfg!$E167:$G167,MIN(MATCH(MAX(engine.cfg!$E167,L57),engine.cfg!$E167:$G167),COLUMNS(engine.cfg!$E167:$G167)-1)+1),1,(L57-INDEX(engine.cfg!$E167:$G167,MIN(MATCH(MAX(engine.cfg!$E167,L57),engine.cfg!$E167:$G167),COLUMNS(engine.cfg!$E167:$G167)-1)))/(INDEX(engine.cfg!$E167:$G167,MIN(MATCH(MAX(engine.cfg!$E167,L57),engine.cfg!$E167:$G167),COLUMNS(engine.cfg!$E167:$G167)-1)+1)-INDEX(engine.cfg!$E167:$G167,MIN(MATCH(MAX(engine.cfg!$E167,L57),engine.cfg!$E167:$G167),COLUMNS(engine.cfg!$E167:$G167)-1))))),"N/A")</f>
        <v>1</v>
      </c>
      <c r="M115" s="50" cm="1">
        <f t="array" ref="M115">IF(M15="OK",INDEX(engine.cfg!$E168:$G171,MIN(MATCH(MAX(engine.cfg!$D168,M80),engine.cfg!$D168:$D171),ROWS(engine.cfg!$D168:$D171)-1),MIN(MATCH(MAX(engine.cfg!$E167,M57),engine.cfg!$E167:$G167),COLUMNS(engine.cfg!$E167:$G167)-1))+(INDEX(engine.cfg!$E168:$G171,MIN(MATCH(MAX(engine.cfg!$D168,M80),engine.cfg!$D168:$D171),ROWS(engine.cfg!$D168:$D171)-1)+1,MIN(MATCH(MAX(engine.cfg!$E167,M57),engine.cfg!$E167:$G167),COLUMNS(engine.cfg!$E167:$G167)-1))-INDEX(engine.cfg!$E168:$G171,MIN(MATCH(MAX(engine.cfg!$D168,M80),engine.cfg!$D168:$D171),ROWS(engine.cfg!$D168:$D171)-1),MIN(MATCH(MAX(engine.cfg!$E167,M57),engine.cfg!$E167:$G167),COLUMNS(engine.cfg!$E167:$G167)-1)))*IF(M80&lt;=INDEX(engine.cfg!$D168:$D171,MIN(MATCH(MAX(engine.cfg!$D168,M80),engine.cfg!$D168:$D171),ROWS(engine.cfg!$D168:$D171)-1)),0,IF(M80&gt;=INDEX(engine.cfg!$D168:$D171,MIN(MATCH(MAX(engine.cfg!$D168,M80),engine.cfg!$D168:$D171),ROWS(engine.cfg!$D168:$D171)-1)+1),1,(M80-INDEX(engine.cfg!$D168:$D171,MIN(MATCH(MAX(engine.cfg!$D168,M80),engine.cfg!$D168:$D171),ROWS(engine.cfg!$D168:$D171)-1)))/(INDEX(engine.cfg!$D168:$D171,MIN(MATCH(MAX(engine.cfg!$D168,M80),engine.cfg!$D168:$D171),ROWS(engine.cfg!$D168:$D171)-1)+1)-INDEX(engine.cfg!$D168:$D171,MIN(MATCH(MAX(engine.cfg!$D168,M80),engine.cfg!$D168:$D171),ROWS(engine.cfg!$D168:$D171)-1)))))+(INDEX(engine.cfg!$E168:$G171,MIN(MATCH(MAX(engine.cfg!$D168,M80),engine.cfg!$D168:$D171),ROWS(engine.cfg!$D168:$D171)-1),MIN(MATCH(MAX(engine.cfg!$E167,M57),engine.cfg!$E167:$G167),COLUMNS(engine.cfg!$E167:$G167)-1)+1)+(INDEX(engine.cfg!$E168:$G171,MIN(MATCH(MAX(engine.cfg!$D168,M80),engine.cfg!$D168:$D171),ROWS(engine.cfg!$D168:$D171)-1)+1,MIN(MATCH(MAX(engine.cfg!$E167,M57),engine.cfg!$E167:$G167),COLUMNS(engine.cfg!$E167:$G167)-1)+1)-INDEX(engine.cfg!$E168:$G171,MIN(MATCH(MAX(engine.cfg!$D168,M80),engine.cfg!$D168:$D171),ROWS(engine.cfg!$D168:$D171)-1),MIN(MATCH(MAX(engine.cfg!$E167,M57),engine.cfg!$E167:$G167),COLUMNS(engine.cfg!$E167:$G167)-1)+1))*IF(M80&lt;=INDEX(engine.cfg!$D168:$D171,MIN(MATCH(MAX(engine.cfg!$D168,M80),engine.cfg!$D168:$D171),ROWS(engine.cfg!$D168:$D171)-1)),0,IF(M80&gt;=INDEX(engine.cfg!$D168:$D171,MIN(MATCH(MAX(engine.cfg!$D168,M80),engine.cfg!$D168:$D171),ROWS(engine.cfg!$D168:$D171)-1)+1),1,(M80-INDEX(engine.cfg!$D168:$D171,MIN(MATCH(MAX(engine.cfg!$D168,M80),engine.cfg!$D168:$D171),ROWS(engine.cfg!$D168:$D171)-1)))/(INDEX(engine.cfg!$D168:$D171,MIN(MATCH(MAX(engine.cfg!$D168,M80),engine.cfg!$D168:$D171),ROWS(engine.cfg!$D168:$D171)-1)+1)-INDEX(engine.cfg!$D168:$D171,MIN(MATCH(MAX(engine.cfg!$D168,M80),engine.cfg!$D168:$D171),ROWS(engine.cfg!$D168:$D171)-1)))))-(INDEX(engine.cfg!$E168:$G171,MIN(MATCH(MAX(engine.cfg!$D168,M80),engine.cfg!$D168:$D171),ROWS(engine.cfg!$D168:$D171)-1),MIN(MATCH(MAX(engine.cfg!$E167,M57),engine.cfg!$E167:$G167),COLUMNS(engine.cfg!$E167:$G167)-1))+(INDEX(engine.cfg!$E168:$G171,MIN(MATCH(MAX(engine.cfg!$D168,M80),engine.cfg!$D168:$D171),ROWS(engine.cfg!$D168:$D171)-1)+1,MIN(MATCH(MAX(engine.cfg!$E167,M57),engine.cfg!$E167:$G167),COLUMNS(engine.cfg!$E167:$G167)-1))-INDEX(engine.cfg!$E168:$G171,MIN(MATCH(MAX(engine.cfg!$D168,M80),engine.cfg!$D168:$D171),ROWS(engine.cfg!$D168:$D171)-1),MIN(MATCH(MAX(engine.cfg!$E167,M57),engine.cfg!$E167:$G167),COLUMNS(engine.cfg!$E167:$G167)-1)))*IF(M80&lt;=INDEX(engine.cfg!$D168:$D171,MIN(MATCH(MAX(engine.cfg!$D168,M80),engine.cfg!$D168:$D171),ROWS(engine.cfg!$D168:$D171)-1)),0,IF(M80&gt;=INDEX(engine.cfg!$D168:$D171,MIN(MATCH(MAX(engine.cfg!$D168,M80),engine.cfg!$D168:$D171),ROWS(engine.cfg!$D168:$D171)-1)+1),1,(M80-INDEX(engine.cfg!$D168:$D171,MIN(MATCH(MAX(engine.cfg!$D168,M80),engine.cfg!$D168:$D171),ROWS(engine.cfg!$D168:$D171)-1)))/(INDEX(engine.cfg!$D168:$D171,MIN(MATCH(MAX(engine.cfg!$D168,M80),engine.cfg!$D168:$D171),ROWS(engine.cfg!$D168:$D171)-1)+1)-INDEX(engine.cfg!$D168:$D171,MIN(MATCH(MAX(engine.cfg!$D168,M80),engine.cfg!$D168:$D171),ROWS(engine.cfg!$D168:$D171)-1)))))))*IF(M57&lt;=INDEX(engine.cfg!$E167:$G167,MIN(MATCH(MAX(engine.cfg!$E167,M57),engine.cfg!$E167:$G167),COLUMNS(engine.cfg!$E167:$G167)-1)),0,IF(M57&gt;=INDEX(engine.cfg!$E167:$G167,MIN(MATCH(MAX(engine.cfg!$E167,M57),engine.cfg!$E167:$G167),COLUMNS(engine.cfg!$E167:$G167)-1)+1),1,(M57-INDEX(engine.cfg!$E167:$G167,MIN(MATCH(MAX(engine.cfg!$E167,M57),engine.cfg!$E167:$G167),COLUMNS(engine.cfg!$E167:$G167)-1)))/(INDEX(engine.cfg!$E167:$G167,MIN(MATCH(MAX(engine.cfg!$E167,M57),engine.cfg!$E167:$G167),COLUMNS(engine.cfg!$E167:$G167)-1)+1)-INDEX(engine.cfg!$E167:$G167,MIN(MATCH(MAX(engine.cfg!$E167,M57),engine.cfg!$E167:$G167),COLUMNS(engine.cfg!$E167:$G167)-1))))),"N/A")</f>
        <v>1</v>
      </c>
      <c r="N115" s="50" cm="1">
        <f t="array" ref="N115">IF(N15="OK",INDEX(engine.cfg!$E168:$G171,MIN(MATCH(MAX(engine.cfg!$D168,N80),engine.cfg!$D168:$D171),ROWS(engine.cfg!$D168:$D171)-1),MIN(MATCH(MAX(engine.cfg!$E167,N57),engine.cfg!$E167:$G167),COLUMNS(engine.cfg!$E167:$G167)-1))+(INDEX(engine.cfg!$E168:$G171,MIN(MATCH(MAX(engine.cfg!$D168,N80),engine.cfg!$D168:$D171),ROWS(engine.cfg!$D168:$D171)-1)+1,MIN(MATCH(MAX(engine.cfg!$E167,N57),engine.cfg!$E167:$G167),COLUMNS(engine.cfg!$E167:$G167)-1))-INDEX(engine.cfg!$E168:$G171,MIN(MATCH(MAX(engine.cfg!$D168,N80),engine.cfg!$D168:$D171),ROWS(engine.cfg!$D168:$D171)-1),MIN(MATCH(MAX(engine.cfg!$E167,N57),engine.cfg!$E167:$G167),COLUMNS(engine.cfg!$E167:$G167)-1)))*IF(N80&lt;=INDEX(engine.cfg!$D168:$D171,MIN(MATCH(MAX(engine.cfg!$D168,N80),engine.cfg!$D168:$D171),ROWS(engine.cfg!$D168:$D171)-1)),0,IF(N80&gt;=INDEX(engine.cfg!$D168:$D171,MIN(MATCH(MAX(engine.cfg!$D168,N80),engine.cfg!$D168:$D171),ROWS(engine.cfg!$D168:$D171)-1)+1),1,(N80-INDEX(engine.cfg!$D168:$D171,MIN(MATCH(MAX(engine.cfg!$D168,N80),engine.cfg!$D168:$D171),ROWS(engine.cfg!$D168:$D171)-1)))/(INDEX(engine.cfg!$D168:$D171,MIN(MATCH(MAX(engine.cfg!$D168,N80),engine.cfg!$D168:$D171),ROWS(engine.cfg!$D168:$D171)-1)+1)-INDEX(engine.cfg!$D168:$D171,MIN(MATCH(MAX(engine.cfg!$D168,N80),engine.cfg!$D168:$D171),ROWS(engine.cfg!$D168:$D171)-1)))))+(INDEX(engine.cfg!$E168:$G171,MIN(MATCH(MAX(engine.cfg!$D168,N80),engine.cfg!$D168:$D171),ROWS(engine.cfg!$D168:$D171)-1),MIN(MATCH(MAX(engine.cfg!$E167,N57),engine.cfg!$E167:$G167),COLUMNS(engine.cfg!$E167:$G167)-1)+1)+(INDEX(engine.cfg!$E168:$G171,MIN(MATCH(MAX(engine.cfg!$D168,N80),engine.cfg!$D168:$D171),ROWS(engine.cfg!$D168:$D171)-1)+1,MIN(MATCH(MAX(engine.cfg!$E167,N57),engine.cfg!$E167:$G167),COLUMNS(engine.cfg!$E167:$G167)-1)+1)-INDEX(engine.cfg!$E168:$G171,MIN(MATCH(MAX(engine.cfg!$D168,N80),engine.cfg!$D168:$D171),ROWS(engine.cfg!$D168:$D171)-1),MIN(MATCH(MAX(engine.cfg!$E167,N57),engine.cfg!$E167:$G167),COLUMNS(engine.cfg!$E167:$G167)-1)+1))*IF(N80&lt;=INDEX(engine.cfg!$D168:$D171,MIN(MATCH(MAX(engine.cfg!$D168,N80),engine.cfg!$D168:$D171),ROWS(engine.cfg!$D168:$D171)-1)),0,IF(N80&gt;=INDEX(engine.cfg!$D168:$D171,MIN(MATCH(MAX(engine.cfg!$D168,N80),engine.cfg!$D168:$D171),ROWS(engine.cfg!$D168:$D171)-1)+1),1,(N80-INDEX(engine.cfg!$D168:$D171,MIN(MATCH(MAX(engine.cfg!$D168,N80),engine.cfg!$D168:$D171),ROWS(engine.cfg!$D168:$D171)-1)))/(INDEX(engine.cfg!$D168:$D171,MIN(MATCH(MAX(engine.cfg!$D168,N80),engine.cfg!$D168:$D171),ROWS(engine.cfg!$D168:$D171)-1)+1)-INDEX(engine.cfg!$D168:$D171,MIN(MATCH(MAX(engine.cfg!$D168,N80),engine.cfg!$D168:$D171),ROWS(engine.cfg!$D168:$D171)-1)))))-(INDEX(engine.cfg!$E168:$G171,MIN(MATCH(MAX(engine.cfg!$D168,N80),engine.cfg!$D168:$D171),ROWS(engine.cfg!$D168:$D171)-1),MIN(MATCH(MAX(engine.cfg!$E167,N57),engine.cfg!$E167:$G167),COLUMNS(engine.cfg!$E167:$G167)-1))+(INDEX(engine.cfg!$E168:$G171,MIN(MATCH(MAX(engine.cfg!$D168,N80),engine.cfg!$D168:$D171),ROWS(engine.cfg!$D168:$D171)-1)+1,MIN(MATCH(MAX(engine.cfg!$E167,N57),engine.cfg!$E167:$G167),COLUMNS(engine.cfg!$E167:$G167)-1))-INDEX(engine.cfg!$E168:$G171,MIN(MATCH(MAX(engine.cfg!$D168,N80),engine.cfg!$D168:$D171),ROWS(engine.cfg!$D168:$D171)-1),MIN(MATCH(MAX(engine.cfg!$E167,N57),engine.cfg!$E167:$G167),COLUMNS(engine.cfg!$E167:$G167)-1)))*IF(N80&lt;=INDEX(engine.cfg!$D168:$D171,MIN(MATCH(MAX(engine.cfg!$D168,N80),engine.cfg!$D168:$D171),ROWS(engine.cfg!$D168:$D171)-1)),0,IF(N80&gt;=INDEX(engine.cfg!$D168:$D171,MIN(MATCH(MAX(engine.cfg!$D168,N80),engine.cfg!$D168:$D171),ROWS(engine.cfg!$D168:$D171)-1)+1),1,(N80-INDEX(engine.cfg!$D168:$D171,MIN(MATCH(MAX(engine.cfg!$D168,N80),engine.cfg!$D168:$D171),ROWS(engine.cfg!$D168:$D171)-1)))/(INDEX(engine.cfg!$D168:$D171,MIN(MATCH(MAX(engine.cfg!$D168,N80),engine.cfg!$D168:$D171),ROWS(engine.cfg!$D168:$D171)-1)+1)-INDEX(engine.cfg!$D168:$D171,MIN(MATCH(MAX(engine.cfg!$D168,N80),engine.cfg!$D168:$D171),ROWS(engine.cfg!$D168:$D171)-1)))))))*IF(N57&lt;=INDEX(engine.cfg!$E167:$G167,MIN(MATCH(MAX(engine.cfg!$E167,N57),engine.cfg!$E167:$G167),COLUMNS(engine.cfg!$E167:$G167)-1)),0,IF(N57&gt;=INDEX(engine.cfg!$E167:$G167,MIN(MATCH(MAX(engine.cfg!$E167,N57),engine.cfg!$E167:$G167),COLUMNS(engine.cfg!$E167:$G167)-1)+1),1,(N57-INDEX(engine.cfg!$E167:$G167,MIN(MATCH(MAX(engine.cfg!$E167,N57),engine.cfg!$E167:$G167),COLUMNS(engine.cfg!$E167:$G167)-1)))/(INDEX(engine.cfg!$E167:$G167,MIN(MATCH(MAX(engine.cfg!$E167,N57),engine.cfg!$E167:$G167),COLUMNS(engine.cfg!$E167:$G167)-1)+1)-INDEX(engine.cfg!$E167:$G167,MIN(MATCH(MAX(engine.cfg!$E167,N57),engine.cfg!$E167:$G167),COLUMNS(engine.cfg!$E167:$G167)-1))))),"N/A")</f>
        <v>1</v>
      </c>
      <c r="O115" s="50" cm="1">
        <f t="array" ref="O115">IF(O15="OK",INDEX(engine.cfg!$E168:$G171,MIN(MATCH(MAX(engine.cfg!$D168,O80),engine.cfg!$D168:$D171),ROWS(engine.cfg!$D168:$D171)-1),MIN(MATCH(MAX(engine.cfg!$E167,O57),engine.cfg!$E167:$G167),COLUMNS(engine.cfg!$E167:$G167)-1))+(INDEX(engine.cfg!$E168:$G171,MIN(MATCH(MAX(engine.cfg!$D168,O80),engine.cfg!$D168:$D171),ROWS(engine.cfg!$D168:$D171)-1)+1,MIN(MATCH(MAX(engine.cfg!$E167,O57),engine.cfg!$E167:$G167),COLUMNS(engine.cfg!$E167:$G167)-1))-INDEX(engine.cfg!$E168:$G171,MIN(MATCH(MAX(engine.cfg!$D168,O80),engine.cfg!$D168:$D171),ROWS(engine.cfg!$D168:$D171)-1),MIN(MATCH(MAX(engine.cfg!$E167,O57),engine.cfg!$E167:$G167),COLUMNS(engine.cfg!$E167:$G167)-1)))*IF(O80&lt;=INDEX(engine.cfg!$D168:$D171,MIN(MATCH(MAX(engine.cfg!$D168,O80),engine.cfg!$D168:$D171),ROWS(engine.cfg!$D168:$D171)-1)),0,IF(O80&gt;=INDEX(engine.cfg!$D168:$D171,MIN(MATCH(MAX(engine.cfg!$D168,O80),engine.cfg!$D168:$D171),ROWS(engine.cfg!$D168:$D171)-1)+1),1,(O80-INDEX(engine.cfg!$D168:$D171,MIN(MATCH(MAX(engine.cfg!$D168,O80),engine.cfg!$D168:$D171),ROWS(engine.cfg!$D168:$D171)-1)))/(INDEX(engine.cfg!$D168:$D171,MIN(MATCH(MAX(engine.cfg!$D168,O80),engine.cfg!$D168:$D171),ROWS(engine.cfg!$D168:$D171)-1)+1)-INDEX(engine.cfg!$D168:$D171,MIN(MATCH(MAX(engine.cfg!$D168,O80),engine.cfg!$D168:$D171),ROWS(engine.cfg!$D168:$D171)-1)))))+(INDEX(engine.cfg!$E168:$G171,MIN(MATCH(MAX(engine.cfg!$D168,O80),engine.cfg!$D168:$D171),ROWS(engine.cfg!$D168:$D171)-1),MIN(MATCH(MAX(engine.cfg!$E167,O57),engine.cfg!$E167:$G167),COLUMNS(engine.cfg!$E167:$G167)-1)+1)+(INDEX(engine.cfg!$E168:$G171,MIN(MATCH(MAX(engine.cfg!$D168,O80),engine.cfg!$D168:$D171),ROWS(engine.cfg!$D168:$D171)-1)+1,MIN(MATCH(MAX(engine.cfg!$E167,O57),engine.cfg!$E167:$G167),COLUMNS(engine.cfg!$E167:$G167)-1)+1)-INDEX(engine.cfg!$E168:$G171,MIN(MATCH(MAX(engine.cfg!$D168,O80),engine.cfg!$D168:$D171),ROWS(engine.cfg!$D168:$D171)-1),MIN(MATCH(MAX(engine.cfg!$E167,O57),engine.cfg!$E167:$G167),COLUMNS(engine.cfg!$E167:$G167)-1)+1))*IF(O80&lt;=INDEX(engine.cfg!$D168:$D171,MIN(MATCH(MAX(engine.cfg!$D168,O80),engine.cfg!$D168:$D171),ROWS(engine.cfg!$D168:$D171)-1)),0,IF(O80&gt;=INDEX(engine.cfg!$D168:$D171,MIN(MATCH(MAX(engine.cfg!$D168,O80),engine.cfg!$D168:$D171),ROWS(engine.cfg!$D168:$D171)-1)+1),1,(O80-INDEX(engine.cfg!$D168:$D171,MIN(MATCH(MAX(engine.cfg!$D168,O80),engine.cfg!$D168:$D171),ROWS(engine.cfg!$D168:$D171)-1)))/(INDEX(engine.cfg!$D168:$D171,MIN(MATCH(MAX(engine.cfg!$D168,O80),engine.cfg!$D168:$D171),ROWS(engine.cfg!$D168:$D171)-1)+1)-INDEX(engine.cfg!$D168:$D171,MIN(MATCH(MAX(engine.cfg!$D168,O80),engine.cfg!$D168:$D171),ROWS(engine.cfg!$D168:$D171)-1)))))-(INDEX(engine.cfg!$E168:$G171,MIN(MATCH(MAX(engine.cfg!$D168,O80),engine.cfg!$D168:$D171),ROWS(engine.cfg!$D168:$D171)-1),MIN(MATCH(MAX(engine.cfg!$E167,O57),engine.cfg!$E167:$G167),COLUMNS(engine.cfg!$E167:$G167)-1))+(INDEX(engine.cfg!$E168:$G171,MIN(MATCH(MAX(engine.cfg!$D168,O80),engine.cfg!$D168:$D171),ROWS(engine.cfg!$D168:$D171)-1)+1,MIN(MATCH(MAX(engine.cfg!$E167,O57),engine.cfg!$E167:$G167),COLUMNS(engine.cfg!$E167:$G167)-1))-INDEX(engine.cfg!$E168:$G171,MIN(MATCH(MAX(engine.cfg!$D168,O80),engine.cfg!$D168:$D171),ROWS(engine.cfg!$D168:$D171)-1),MIN(MATCH(MAX(engine.cfg!$E167,O57),engine.cfg!$E167:$G167),COLUMNS(engine.cfg!$E167:$G167)-1)))*IF(O80&lt;=INDEX(engine.cfg!$D168:$D171,MIN(MATCH(MAX(engine.cfg!$D168,O80),engine.cfg!$D168:$D171),ROWS(engine.cfg!$D168:$D171)-1)),0,IF(O80&gt;=INDEX(engine.cfg!$D168:$D171,MIN(MATCH(MAX(engine.cfg!$D168,O80),engine.cfg!$D168:$D171),ROWS(engine.cfg!$D168:$D171)-1)+1),1,(O80-INDEX(engine.cfg!$D168:$D171,MIN(MATCH(MAX(engine.cfg!$D168,O80),engine.cfg!$D168:$D171),ROWS(engine.cfg!$D168:$D171)-1)))/(INDEX(engine.cfg!$D168:$D171,MIN(MATCH(MAX(engine.cfg!$D168,O80),engine.cfg!$D168:$D171),ROWS(engine.cfg!$D168:$D171)-1)+1)-INDEX(engine.cfg!$D168:$D171,MIN(MATCH(MAX(engine.cfg!$D168,O80),engine.cfg!$D168:$D171),ROWS(engine.cfg!$D168:$D171)-1)))))))*IF(O57&lt;=INDEX(engine.cfg!$E167:$G167,MIN(MATCH(MAX(engine.cfg!$E167,O57),engine.cfg!$E167:$G167),COLUMNS(engine.cfg!$E167:$G167)-1)),0,IF(O57&gt;=INDEX(engine.cfg!$E167:$G167,MIN(MATCH(MAX(engine.cfg!$E167,O57),engine.cfg!$E167:$G167),COLUMNS(engine.cfg!$E167:$G167)-1)+1),1,(O57-INDEX(engine.cfg!$E167:$G167,MIN(MATCH(MAX(engine.cfg!$E167,O57),engine.cfg!$E167:$G167),COLUMNS(engine.cfg!$E167:$G167)-1)))/(INDEX(engine.cfg!$E167:$G167,MIN(MATCH(MAX(engine.cfg!$E167,O57),engine.cfg!$E167:$G167),COLUMNS(engine.cfg!$E167:$G167)-1)+1)-INDEX(engine.cfg!$E167:$G167,MIN(MATCH(MAX(engine.cfg!$E167,O57),engine.cfg!$E167:$G167),COLUMNS(engine.cfg!$E167:$G167)-1))))),"N/A")</f>
        <v>1</v>
      </c>
      <c r="P115" s="50" cm="1">
        <f t="array" ref="P115">IF(P15="OK",INDEX(engine.cfg!$E168:$G171,MIN(MATCH(MAX(engine.cfg!$D168,P80),engine.cfg!$D168:$D171),ROWS(engine.cfg!$D168:$D171)-1),MIN(MATCH(MAX(engine.cfg!$E167,P57),engine.cfg!$E167:$G167),COLUMNS(engine.cfg!$E167:$G167)-1))+(INDEX(engine.cfg!$E168:$G171,MIN(MATCH(MAX(engine.cfg!$D168,P80),engine.cfg!$D168:$D171),ROWS(engine.cfg!$D168:$D171)-1)+1,MIN(MATCH(MAX(engine.cfg!$E167,P57),engine.cfg!$E167:$G167),COLUMNS(engine.cfg!$E167:$G167)-1))-INDEX(engine.cfg!$E168:$G171,MIN(MATCH(MAX(engine.cfg!$D168,P80),engine.cfg!$D168:$D171),ROWS(engine.cfg!$D168:$D171)-1),MIN(MATCH(MAX(engine.cfg!$E167,P57),engine.cfg!$E167:$G167),COLUMNS(engine.cfg!$E167:$G167)-1)))*IF(P80&lt;=INDEX(engine.cfg!$D168:$D171,MIN(MATCH(MAX(engine.cfg!$D168,P80),engine.cfg!$D168:$D171),ROWS(engine.cfg!$D168:$D171)-1)),0,IF(P80&gt;=INDEX(engine.cfg!$D168:$D171,MIN(MATCH(MAX(engine.cfg!$D168,P80),engine.cfg!$D168:$D171),ROWS(engine.cfg!$D168:$D171)-1)+1),1,(P80-INDEX(engine.cfg!$D168:$D171,MIN(MATCH(MAX(engine.cfg!$D168,P80),engine.cfg!$D168:$D171),ROWS(engine.cfg!$D168:$D171)-1)))/(INDEX(engine.cfg!$D168:$D171,MIN(MATCH(MAX(engine.cfg!$D168,P80),engine.cfg!$D168:$D171),ROWS(engine.cfg!$D168:$D171)-1)+1)-INDEX(engine.cfg!$D168:$D171,MIN(MATCH(MAX(engine.cfg!$D168,P80),engine.cfg!$D168:$D171),ROWS(engine.cfg!$D168:$D171)-1)))))+(INDEX(engine.cfg!$E168:$G171,MIN(MATCH(MAX(engine.cfg!$D168,P80),engine.cfg!$D168:$D171),ROWS(engine.cfg!$D168:$D171)-1),MIN(MATCH(MAX(engine.cfg!$E167,P57),engine.cfg!$E167:$G167),COLUMNS(engine.cfg!$E167:$G167)-1)+1)+(INDEX(engine.cfg!$E168:$G171,MIN(MATCH(MAX(engine.cfg!$D168,P80),engine.cfg!$D168:$D171),ROWS(engine.cfg!$D168:$D171)-1)+1,MIN(MATCH(MAX(engine.cfg!$E167,P57),engine.cfg!$E167:$G167),COLUMNS(engine.cfg!$E167:$G167)-1)+1)-INDEX(engine.cfg!$E168:$G171,MIN(MATCH(MAX(engine.cfg!$D168,P80),engine.cfg!$D168:$D171),ROWS(engine.cfg!$D168:$D171)-1),MIN(MATCH(MAX(engine.cfg!$E167,P57),engine.cfg!$E167:$G167),COLUMNS(engine.cfg!$E167:$G167)-1)+1))*IF(P80&lt;=INDEX(engine.cfg!$D168:$D171,MIN(MATCH(MAX(engine.cfg!$D168,P80),engine.cfg!$D168:$D171),ROWS(engine.cfg!$D168:$D171)-1)),0,IF(P80&gt;=INDEX(engine.cfg!$D168:$D171,MIN(MATCH(MAX(engine.cfg!$D168,P80),engine.cfg!$D168:$D171),ROWS(engine.cfg!$D168:$D171)-1)+1),1,(P80-INDEX(engine.cfg!$D168:$D171,MIN(MATCH(MAX(engine.cfg!$D168,P80),engine.cfg!$D168:$D171),ROWS(engine.cfg!$D168:$D171)-1)))/(INDEX(engine.cfg!$D168:$D171,MIN(MATCH(MAX(engine.cfg!$D168,P80),engine.cfg!$D168:$D171),ROWS(engine.cfg!$D168:$D171)-1)+1)-INDEX(engine.cfg!$D168:$D171,MIN(MATCH(MAX(engine.cfg!$D168,P80),engine.cfg!$D168:$D171),ROWS(engine.cfg!$D168:$D171)-1)))))-(INDEX(engine.cfg!$E168:$G171,MIN(MATCH(MAX(engine.cfg!$D168,P80),engine.cfg!$D168:$D171),ROWS(engine.cfg!$D168:$D171)-1),MIN(MATCH(MAX(engine.cfg!$E167,P57),engine.cfg!$E167:$G167),COLUMNS(engine.cfg!$E167:$G167)-1))+(INDEX(engine.cfg!$E168:$G171,MIN(MATCH(MAX(engine.cfg!$D168,P80),engine.cfg!$D168:$D171),ROWS(engine.cfg!$D168:$D171)-1)+1,MIN(MATCH(MAX(engine.cfg!$E167,P57),engine.cfg!$E167:$G167),COLUMNS(engine.cfg!$E167:$G167)-1))-INDEX(engine.cfg!$E168:$G171,MIN(MATCH(MAX(engine.cfg!$D168,P80),engine.cfg!$D168:$D171),ROWS(engine.cfg!$D168:$D171)-1),MIN(MATCH(MAX(engine.cfg!$E167,P57),engine.cfg!$E167:$G167),COLUMNS(engine.cfg!$E167:$G167)-1)))*IF(P80&lt;=INDEX(engine.cfg!$D168:$D171,MIN(MATCH(MAX(engine.cfg!$D168,P80),engine.cfg!$D168:$D171),ROWS(engine.cfg!$D168:$D171)-1)),0,IF(P80&gt;=INDEX(engine.cfg!$D168:$D171,MIN(MATCH(MAX(engine.cfg!$D168,P80),engine.cfg!$D168:$D171),ROWS(engine.cfg!$D168:$D171)-1)+1),1,(P80-INDEX(engine.cfg!$D168:$D171,MIN(MATCH(MAX(engine.cfg!$D168,P80),engine.cfg!$D168:$D171),ROWS(engine.cfg!$D168:$D171)-1)))/(INDEX(engine.cfg!$D168:$D171,MIN(MATCH(MAX(engine.cfg!$D168,P80),engine.cfg!$D168:$D171),ROWS(engine.cfg!$D168:$D171)-1)+1)-INDEX(engine.cfg!$D168:$D171,MIN(MATCH(MAX(engine.cfg!$D168,P80),engine.cfg!$D168:$D171),ROWS(engine.cfg!$D168:$D171)-1)))))))*IF(P57&lt;=INDEX(engine.cfg!$E167:$G167,MIN(MATCH(MAX(engine.cfg!$E167,P57),engine.cfg!$E167:$G167),COLUMNS(engine.cfg!$E167:$G167)-1)),0,IF(P57&gt;=INDEX(engine.cfg!$E167:$G167,MIN(MATCH(MAX(engine.cfg!$E167,P57),engine.cfg!$E167:$G167),COLUMNS(engine.cfg!$E167:$G167)-1)+1),1,(P57-INDEX(engine.cfg!$E167:$G167,MIN(MATCH(MAX(engine.cfg!$E167,P57),engine.cfg!$E167:$G167),COLUMNS(engine.cfg!$E167:$G167)-1)))/(INDEX(engine.cfg!$E167:$G167,MIN(MATCH(MAX(engine.cfg!$E167,P57),engine.cfg!$E167:$G167),COLUMNS(engine.cfg!$E167:$G167)-1)+1)-INDEX(engine.cfg!$E167:$G167,MIN(MATCH(MAX(engine.cfg!$E167,P57),engine.cfg!$E167:$G167),COLUMNS(engine.cfg!$E167:$G167)-1))))),"N/A")</f>
        <v>1.3588888888888886</v>
      </c>
      <c r="Q115" s="50" cm="1">
        <f t="array" ref="Q115">IF(Q15="OK",INDEX(engine.cfg!$E168:$G171,MIN(MATCH(MAX(engine.cfg!$D168,Q80),engine.cfg!$D168:$D171),ROWS(engine.cfg!$D168:$D171)-1),MIN(MATCH(MAX(engine.cfg!$E167,Q57),engine.cfg!$E167:$G167),COLUMNS(engine.cfg!$E167:$G167)-1))+(INDEX(engine.cfg!$E168:$G171,MIN(MATCH(MAX(engine.cfg!$D168,Q80),engine.cfg!$D168:$D171),ROWS(engine.cfg!$D168:$D171)-1)+1,MIN(MATCH(MAX(engine.cfg!$E167,Q57),engine.cfg!$E167:$G167),COLUMNS(engine.cfg!$E167:$G167)-1))-INDEX(engine.cfg!$E168:$G171,MIN(MATCH(MAX(engine.cfg!$D168,Q80),engine.cfg!$D168:$D171),ROWS(engine.cfg!$D168:$D171)-1),MIN(MATCH(MAX(engine.cfg!$E167,Q57),engine.cfg!$E167:$G167),COLUMNS(engine.cfg!$E167:$G167)-1)))*IF(Q80&lt;=INDEX(engine.cfg!$D168:$D171,MIN(MATCH(MAX(engine.cfg!$D168,Q80),engine.cfg!$D168:$D171),ROWS(engine.cfg!$D168:$D171)-1)),0,IF(Q80&gt;=INDEX(engine.cfg!$D168:$D171,MIN(MATCH(MAX(engine.cfg!$D168,Q80),engine.cfg!$D168:$D171),ROWS(engine.cfg!$D168:$D171)-1)+1),1,(Q80-INDEX(engine.cfg!$D168:$D171,MIN(MATCH(MAX(engine.cfg!$D168,Q80),engine.cfg!$D168:$D171),ROWS(engine.cfg!$D168:$D171)-1)))/(INDEX(engine.cfg!$D168:$D171,MIN(MATCH(MAX(engine.cfg!$D168,Q80),engine.cfg!$D168:$D171),ROWS(engine.cfg!$D168:$D171)-1)+1)-INDEX(engine.cfg!$D168:$D171,MIN(MATCH(MAX(engine.cfg!$D168,Q80),engine.cfg!$D168:$D171),ROWS(engine.cfg!$D168:$D171)-1)))))+(INDEX(engine.cfg!$E168:$G171,MIN(MATCH(MAX(engine.cfg!$D168,Q80),engine.cfg!$D168:$D171),ROWS(engine.cfg!$D168:$D171)-1),MIN(MATCH(MAX(engine.cfg!$E167,Q57),engine.cfg!$E167:$G167),COLUMNS(engine.cfg!$E167:$G167)-1)+1)+(INDEX(engine.cfg!$E168:$G171,MIN(MATCH(MAX(engine.cfg!$D168,Q80),engine.cfg!$D168:$D171),ROWS(engine.cfg!$D168:$D171)-1)+1,MIN(MATCH(MAX(engine.cfg!$E167,Q57),engine.cfg!$E167:$G167),COLUMNS(engine.cfg!$E167:$G167)-1)+1)-INDEX(engine.cfg!$E168:$G171,MIN(MATCH(MAX(engine.cfg!$D168,Q80),engine.cfg!$D168:$D171),ROWS(engine.cfg!$D168:$D171)-1),MIN(MATCH(MAX(engine.cfg!$E167,Q57),engine.cfg!$E167:$G167),COLUMNS(engine.cfg!$E167:$G167)-1)+1))*IF(Q80&lt;=INDEX(engine.cfg!$D168:$D171,MIN(MATCH(MAX(engine.cfg!$D168,Q80),engine.cfg!$D168:$D171),ROWS(engine.cfg!$D168:$D171)-1)),0,IF(Q80&gt;=INDEX(engine.cfg!$D168:$D171,MIN(MATCH(MAX(engine.cfg!$D168,Q80),engine.cfg!$D168:$D171),ROWS(engine.cfg!$D168:$D171)-1)+1),1,(Q80-INDEX(engine.cfg!$D168:$D171,MIN(MATCH(MAX(engine.cfg!$D168,Q80),engine.cfg!$D168:$D171),ROWS(engine.cfg!$D168:$D171)-1)))/(INDEX(engine.cfg!$D168:$D171,MIN(MATCH(MAX(engine.cfg!$D168,Q80),engine.cfg!$D168:$D171),ROWS(engine.cfg!$D168:$D171)-1)+1)-INDEX(engine.cfg!$D168:$D171,MIN(MATCH(MAX(engine.cfg!$D168,Q80),engine.cfg!$D168:$D171),ROWS(engine.cfg!$D168:$D171)-1)))))-(INDEX(engine.cfg!$E168:$G171,MIN(MATCH(MAX(engine.cfg!$D168,Q80),engine.cfg!$D168:$D171),ROWS(engine.cfg!$D168:$D171)-1),MIN(MATCH(MAX(engine.cfg!$E167,Q57),engine.cfg!$E167:$G167),COLUMNS(engine.cfg!$E167:$G167)-1))+(INDEX(engine.cfg!$E168:$G171,MIN(MATCH(MAX(engine.cfg!$D168,Q80),engine.cfg!$D168:$D171),ROWS(engine.cfg!$D168:$D171)-1)+1,MIN(MATCH(MAX(engine.cfg!$E167,Q57),engine.cfg!$E167:$G167),COLUMNS(engine.cfg!$E167:$G167)-1))-INDEX(engine.cfg!$E168:$G171,MIN(MATCH(MAX(engine.cfg!$D168,Q80),engine.cfg!$D168:$D171),ROWS(engine.cfg!$D168:$D171)-1),MIN(MATCH(MAX(engine.cfg!$E167,Q57),engine.cfg!$E167:$G167),COLUMNS(engine.cfg!$E167:$G167)-1)))*IF(Q80&lt;=INDEX(engine.cfg!$D168:$D171,MIN(MATCH(MAX(engine.cfg!$D168,Q80),engine.cfg!$D168:$D171),ROWS(engine.cfg!$D168:$D171)-1)),0,IF(Q80&gt;=INDEX(engine.cfg!$D168:$D171,MIN(MATCH(MAX(engine.cfg!$D168,Q80),engine.cfg!$D168:$D171),ROWS(engine.cfg!$D168:$D171)-1)+1),1,(Q80-INDEX(engine.cfg!$D168:$D171,MIN(MATCH(MAX(engine.cfg!$D168,Q80),engine.cfg!$D168:$D171),ROWS(engine.cfg!$D168:$D171)-1)))/(INDEX(engine.cfg!$D168:$D171,MIN(MATCH(MAX(engine.cfg!$D168,Q80),engine.cfg!$D168:$D171),ROWS(engine.cfg!$D168:$D171)-1)+1)-INDEX(engine.cfg!$D168:$D171,MIN(MATCH(MAX(engine.cfg!$D168,Q80),engine.cfg!$D168:$D171),ROWS(engine.cfg!$D168:$D171)-1)))))))*IF(Q57&lt;=INDEX(engine.cfg!$E167:$G167,MIN(MATCH(MAX(engine.cfg!$E167,Q57),engine.cfg!$E167:$G167),COLUMNS(engine.cfg!$E167:$G167)-1)),0,IF(Q57&gt;=INDEX(engine.cfg!$E167:$G167,MIN(MATCH(MAX(engine.cfg!$E167,Q57),engine.cfg!$E167:$G167),COLUMNS(engine.cfg!$E167:$G167)-1)+1),1,(Q57-INDEX(engine.cfg!$E167:$G167,MIN(MATCH(MAX(engine.cfg!$E167,Q57),engine.cfg!$E167:$G167),COLUMNS(engine.cfg!$E167:$G167)-1)))/(INDEX(engine.cfg!$E167:$G167,MIN(MATCH(MAX(engine.cfg!$E167,Q57),engine.cfg!$E167:$G167),COLUMNS(engine.cfg!$E167:$G167)-1)+1)-INDEX(engine.cfg!$E167:$G167,MIN(MATCH(MAX(engine.cfg!$E167,Q57),engine.cfg!$E167:$G167),COLUMNS(engine.cfg!$E167:$G167)-1))))),"N/A")</f>
        <v>1.7177777777777772</v>
      </c>
      <c r="R115" s="50" cm="1">
        <f t="array" ref="R115">IF(R15="OK",INDEX(engine.cfg!$E168:$G171,MIN(MATCH(MAX(engine.cfg!$D168,R80),engine.cfg!$D168:$D171),ROWS(engine.cfg!$D168:$D171)-1),MIN(MATCH(MAX(engine.cfg!$E167,R57),engine.cfg!$E167:$G167),COLUMNS(engine.cfg!$E167:$G167)-1))+(INDEX(engine.cfg!$E168:$G171,MIN(MATCH(MAX(engine.cfg!$D168,R80),engine.cfg!$D168:$D171),ROWS(engine.cfg!$D168:$D171)-1)+1,MIN(MATCH(MAX(engine.cfg!$E167,R57),engine.cfg!$E167:$G167),COLUMNS(engine.cfg!$E167:$G167)-1))-INDEX(engine.cfg!$E168:$G171,MIN(MATCH(MAX(engine.cfg!$D168,R80),engine.cfg!$D168:$D171),ROWS(engine.cfg!$D168:$D171)-1),MIN(MATCH(MAX(engine.cfg!$E167,R57),engine.cfg!$E167:$G167),COLUMNS(engine.cfg!$E167:$G167)-1)))*IF(R80&lt;=INDEX(engine.cfg!$D168:$D171,MIN(MATCH(MAX(engine.cfg!$D168,R80),engine.cfg!$D168:$D171),ROWS(engine.cfg!$D168:$D171)-1)),0,IF(R80&gt;=INDEX(engine.cfg!$D168:$D171,MIN(MATCH(MAX(engine.cfg!$D168,R80),engine.cfg!$D168:$D171),ROWS(engine.cfg!$D168:$D171)-1)+1),1,(R80-INDEX(engine.cfg!$D168:$D171,MIN(MATCH(MAX(engine.cfg!$D168,R80),engine.cfg!$D168:$D171),ROWS(engine.cfg!$D168:$D171)-1)))/(INDEX(engine.cfg!$D168:$D171,MIN(MATCH(MAX(engine.cfg!$D168,R80),engine.cfg!$D168:$D171),ROWS(engine.cfg!$D168:$D171)-1)+1)-INDEX(engine.cfg!$D168:$D171,MIN(MATCH(MAX(engine.cfg!$D168,R80),engine.cfg!$D168:$D171),ROWS(engine.cfg!$D168:$D171)-1)))))+(INDEX(engine.cfg!$E168:$G171,MIN(MATCH(MAX(engine.cfg!$D168,R80),engine.cfg!$D168:$D171),ROWS(engine.cfg!$D168:$D171)-1),MIN(MATCH(MAX(engine.cfg!$E167,R57),engine.cfg!$E167:$G167),COLUMNS(engine.cfg!$E167:$G167)-1)+1)+(INDEX(engine.cfg!$E168:$G171,MIN(MATCH(MAX(engine.cfg!$D168,R80),engine.cfg!$D168:$D171),ROWS(engine.cfg!$D168:$D171)-1)+1,MIN(MATCH(MAX(engine.cfg!$E167,R57),engine.cfg!$E167:$G167),COLUMNS(engine.cfg!$E167:$G167)-1)+1)-INDEX(engine.cfg!$E168:$G171,MIN(MATCH(MAX(engine.cfg!$D168,R80),engine.cfg!$D168:$D171),ROWS(engine.cfg!$D168:$D171)-1),MIN(MATCH(MAX(engine.cfg!$E167,R57),engine.cfg!$E167:$G167),COLUMNS(engine.cfg!$E167:$G167)-1)+1))*IF(R80&lt;=INDEX(engine.cfg!$D168:$D171,MIN(MATCH(MAX(engine.cfg!$D168,R80),engine.cfg!$D168:$D171),ROWS(engine.cfg!$D168:$D171)-1)),0,IF(R80&gt;=INDEX(engine.cfg!$D168:$D171,MIN(MATCH(MAX(engine.cfg!$D168,R80),engine.cfg!$D168:$D171),ROWS(engine.cfg!$D168:$D171)-1)+1),1,(R80-INDEX(engine.cfg!$D168:$D171,MIN(MATCH(MAX(engine.cfg!$D168,R80),engine.cfg!$D168:$D171),ROWS(engine.cfg!$D168:$D171)-1)))/(INDEX(engine.cfg!$D168:$D171,MIN(MATCH(MAX(engine.cfg!$D168,R80),engine.cfg!$D168:$D171),ROWS(engine.cfg!$D168:$D171)-1)+1)-INDEX(engine.cfg!$D168:$D171,MIN(MATCH(MAX(engine.cfg!$D168,R80),engine.cfg!$D168:$D171),ROWS(engine.cfg!$D168:$D171)-1)))))-(INDEX(engine.cfg!$E168:$G171,MIN(MATCH(MAX(engine.cfg!$D168,R80),engine.cfg!$D168:$D171),ROWS(engine.cfg!$D168:$D171)-1),MIN(MATCH(MAX(engine.cfg!$E167,R57),engine.cfg!$E167:$G167),COLUMNS(engine.cfg!$E167:$G167)-1))+(INDEX(engine.cfg!$E168:$G171,MIN(MATCH(MAX(engine.cfg!$D168,R80),engine.cfg!$D168:$D171),ROWS(engine.cfg!$D168:$D171)-1)+1,MIN(MATCH(MAX(engine.cfg!$E167,R57),engine.cfg!$E167:$G167),COLUMNS(engine.cfg!$E167:$G167)-1))-INDEX(engine.cfg!$E168:$G171,MIN(MATCH(MAX(engine.cfg!$D168,R80),engine.cfg!$D168:$D171),ROWS(engine.cfg!$D168:$D171)-1),MIN(MATCH(MAX(engine.cfg!$E167,R57),engine.cfg!$E167:$G167),COLUMNS(engine.cfg!$E167:$G167)-1)))*IF(R80&lt;=INDEX(engine.cfg!$D168:$D171,MIN(MATCH(MAX(engine.cfg!$D168,R80),engine.cfg!$D168:$D171),ROWS(engine.cfg!$D168:$D171)-1)),0,IF(R80&gt;=INDEX(engine.cfg!$D168:$D171,MIN(MATCH(MAX(engine.cfg!$D168,R80),engine.cfg!$D168:$D171),ROWS(engine.cfg!$D168:$D171)-1)+1),1,(R80-INDEX(engine.cfg!$D168:$D171,MIN(MATCH(MAX(engine.cfg!$D168,R80),engine.cfg!$D168:$D171),ROWS(engine.cfg!$D168:$D171)-1)))/(INDEX(engine.cfg!$D168:$D171,MIN(MATCH(MAX(engine.cfg!$D168,R80),engine.cfg!$D168:$D171),ROWS(engine.cfg!$D168:$D171)-1)+1)-INDEX(engine.cfg!$D168:$D171,MIN(MATCH(MAX(engine.cfg!$D168,R80),engine.cfg!$D168:$D171),ROWS(engine.cfg!$D168:$D171)-1)))))))*IF(R57&lt;=INDEX(engine.cfg!$E167:$G167,MIN(MATCH(MAX(engine.cfg!$E167,R57),engine.cfg!$E167:$G167),COLUMNS(engine.cfg!$E167:$G167)-1)),0,IF(R57&gt;=INDEX(engine.cfg!$E167:$G167,MIN(MATCH(MAX(engine.cfg!$E167,R57),engine.cfg!$E167:$G167),COLUMNS(engine.cfg!$E167:$G167)-1)+1),1,(R57-INDEX(engine.cfg!$E167:$G167,MIN(MATCH(MAX(engine.cfg!$E167,R57),engine.cfg!$E167:$G167),COLUMNS(engine.cfg!$E167:$G167)-1)))/(INDEX(engine.cfg!$E167:$G167,MIN(MATCH(MAX(engine.cfg!$E167,R57),engine.cfg!$E167:$G167),COLUMNS(engine.cfg!$E167:$G167)-1)+1)-INDEX(engine.cfg!$E167:$G167,MIN(MATCH(MAX(engine.cfg!$E167,R57),engine.cfg!$E167:$G167),COLUMNS(engine.cfg!$E167:$G167)-1))))),"N/A")</f>
        <v>2.0766666666666667</v>
      </c>
      <c r="S115" s="50" cm="1">
        <f t="array" ref="S115">IF(S15="OK",INDEX(engine.cfg!$E168:$G171,MIN(MATCH(MAX(engine.cfg!$D168,S80),engine.cfg!$D168:$D171),ROWS(engine.cfg!$D168:$D171)-1),MIN(MATCH(MAX(engine.cfg!$E167,S57),engine.cfg!$E167:$G167),COLUMNS(engine.cfg!$E167:$G167)-1))+(INDEX(engine.cfg!$E168:$G171,MIN(MATCH(MAX(engine.cfg!$D168,S80),engine.cfg!$D168:$D171),ROWS(engine.cfg!$D168:$D171)-1)+1,MIN(MATCH(MAX(engine.cfg!$E167,S57),engine.cfg!$E167:$G167),COLUMNS(engine.cfg!$E167:$G167)-1))-INDEX(engine.cfg!$E168:$G171,MIN(MATCH(MAX(engine.cfg!$D168,S80),engine.cfg!$D168:$D171),ROWS(engine.cfg!$D168:$D171)-1),MIN(MATCH(MAX(engine.cfg!$E167,S57),engine.cfg!$E167:$G167),COLUMNS(engine.cfg!$E167:$G167)-1)))*IF(S80&lt;=INDEX(engine.cfg!$D168:$D171,MIN(MATCH(MAX(engine.cfg!$D168,S80),engine.cfg!$D168:$D171),ROWS(engine.cfg!$D168:$D171)-1)),0,IF(S80&gt;=INDEX(engine.cfg!$D168:$D171,MIN(MATCH(MAX(engine.cfg!$D168,S80),engine.cfg!$D168:$D171),ROWS(engine.cfg!$D168:$D171)-1)+1),1,(S80-INDEX(engine.cfg!$D168:$D171,MIN(MATCH(MAX(engine.cfg!$D168,S80),engine.cfg!$D168:$D171),ROWS(engine.cfg!$D168:$D171)-1)))/(INDEX(engine.cfg!$D168:$D171,MIN(MATCH(MAX(engine.cfg!$D168,S80),engine.cfg!$D168:$D171),ROWS(engine.cfg!$D168:$D171)-1)+1)-INDEX(engine.cfg!$D168:$D171,MIN(MATCH(MAX(engine.cfg!$D168,S80),engine.cfg!$D168:$D171),ROWS(engine.cfg!$D168:$D171)-1)))))+(INDEX(engine.cfg!$E168:$G171,MIN(MATCH(MAX(engine.cfg!$D168,S80),engine.cfg!$D168:$D171),ROWS(engine.cfg!$D168:$D171)-1),MIN(MATCH(MAX(engine.cfg!$E167,S57),engine.cfg!$E167:$G167),COLUMNS(engine.cfg!$E167:$G167)-1)+1)+(INDEX(engine.cfg!$E168:$G171,MIN(MATCH(MAX(engine.cfg!$D168,S80),engine.cfg!$D168:$D171),ROWS(engine.cfg!$D168:$D171)-1)+1,MIN(MATCH(MAX(engine.cfg!$E167,S57),engine.cfg!$E167:$G167),COLUMNS(engine.cfg!$E167:$G167)-1)+1)-INDEX(engine.cfg!$E168:$G171,MIN(MATCH(MAX(engine.cfg!$D168,S80),engine.cfg!$D168:$D171),ROWS(engine.cfg!$D168:$D171)-1),MIN(MATCH(MAX(engine.cfg!$E167,S57),engine.cfg!$E167:$G167),COLUMNS(engine.cfg!$E167:$G167)-1)+1))*IF(S80&lt;=INDEX(engine.cfg!$D168:$D171,MIN(MATCH(MAX(engine.cfg!$D168,S80),engine.cfg!$D168:$D171),ROWS(engine.cfg!$D168:$D171)-1)),0,IF(S80&gt;=INDEX(engine.cfg!$D168:$D171,MIN(MATCH(MAX(engine.cfg!$D168,S80),engine.cfg!$D168:$D171),ROWS(engine.cfg!$D168:$D171)-1)+1),1,(S80-INDEX(engine.cfg!$D168:$D171,MIN(MATCH(MAX(engine.cfg!$D168,S80),engine.cfg!$D168:$D171),ROWS(engine.cfg!$D168:$D171)-1)))/(INDEX(engine.cfg!$D168:$D171,MIN(MATCH(MAX(engine.cfg!$D168,S80),engine.cfg!$D168:$D171),ROWS(engine.cfg!$D168:$D171)-1)+1)-INDEX(engine.cfg!$D168:$D171,MIN(MATCH(MAX(engine.cfg!$D168,S80),engine.cfg!$D168:$D171),ROWS(engine.cfg!$D168:$D171)-1)))))-(INDEX(engine.cfg!$E168:$G171,MIN(MATCH(MAX(engine.cfg!$D168,S80),engine.cfg!$D168:$D171),ROWS(engine.cfg!$D168:$D171)-1),MIN(MATCH(MAX(engine.cfg!$E167,S57),engine.cfg!$E167:$G167),COLUMNS(engine.cfg!$E167:$G167)-1))+(INDEX(engine.cfg!$E168:$G171,MIN(MATCH(MAX(engine.cfg!$D168,S80),engine.cfg!$D168:$D171),ROWS(engine.cfg!$D168:$D171)-1)+1,MIN(MATCH(MAX(engine.cfg!$E167,S57),engine.cfg!$E167:$G167),COLUMNS(engine.cfg!$E167:$G167)-1))-INDEX(engine.cfg!$E168:$G171,MIN(MATCH(MAX(engine.cfg!$D168,S80),engine.cfg!$D168:$D171),ROWS(engine.cfg!$D168:$D171)-1),MIN(MATCH(MAX(engine.cfg!$E167,S57),engine.cfg!$E167:$G167),COLUMNS(engine.cfg!$E167:$G167)-1)))*IF(S80&lt;=INDEX(engine.cfg!$D168:$D171,MIN(MATCH(MAX(engine.cfg!$D168,S80),engine.cfg!$D168:$D171),ROWS(engine.cfg!$D168:$D171)-1)),0,IF(S80&gt;=INDEX(engine.cfg!$D168:$D171,MIN(MATCH(MAX(engine.cfg!$D168,S80),engine.cfg!$D168:$D171),ROWS(engine.cfg!$D168:$D171)-1)+1),1,(S80-INDEX(engine.cfg!$D168:$D171,MIN(MATCH(MAX(engine.cfg!$D168,S80),engine.cfg!$D168:$D171),ROWS(engine.cfg!$D168:$D171)-1)))/(INDEX(engine.cfg!$D168:$D171,MIN(MATCH(MAX(engine.cfg!$D168,S80),engine.cfg!$D168:$D171),ROWS(engine.cfg!$D168:$D171)-1)+1)-INDEX(engine.cfg!$D168:$D171,MIN(MATCH(MAX(engine.cfg!$D168,S80),engine.cfg!$D168:$D171),ROWS(engine.cfg!$D168:$D171)-1)))))))*IF(S57&lt;=INDEX(engine.cfg!$E167:$G167,MIN(MATCH(MAX(engine.cfg!$E167,S57),engine.cfg!$E167:$G167),COLUMNS(engine.cfg!$E167:$G167)-1)),0,IF(S57&gt;=INDEX(engine.cfg!$E167:$G167,MIN(MATCH(MAX(engine.cfg!$E167,S57),engine.cfg!$E167:$G167),COLUMNS(engine.cfg!$E167:$G167)-1)+1),1,(S57-INDEX(engine.cfg!$E167:$G167,MIN(MATCH(MAX(engine.cfg!$E167,S57),engine.cfg!$E167:$G167),COLUMNS(engine.cfg!$E167:$G167)-1)))/(INDEX(engine.cfg!$E167:$G167,MIN(MATCH(MAX(engine.cfg!$E167,S57),engine.cfg!$E167:$G167),COLUMNS(engine.cfg!$E167:$G167)-1)+1)-INDEX(engine.cfg!$E167:$G167,MIN(MATCH(MAX(engine.cfg!$E167,S57),engine.cfg!$E167:$G167),COLUMNS(engine.cfg!$E167:$G167)-1))))),"N/A")</f>
        <v>2.4355555555555561</v>
      </c>
      <c r="T115" s="50" cm="1">
        <f t="array" ref="T115">IF(T15="OK",INDEX(engine.cfg!$E168:$G171,MIN(MATCH(MAX(engine.cfg!$D168,T80),engine.cfg!$D168:$D171),ROWS(engine.cfg!$D168:$D171)-1),MIN(MATCH(MAX(engine.cfg!$E167,T57),engine.cfg!$E167:$G167),COLUMNS(engine.cfg!$E167:$G167)-1))+(INDEX(engine.cfg!$E168:$G171,MIN(MATCH(MAX(engine.cfg!$D168,T80),engine.cfg!$D168:$D171),ROWS(engine.cfg!$D168:$D171)-1)+1,MIN(MATCH(MAX(engine.cfg!$E167,T57),engine.cfg!$E167:$G167),COLUMNS(engine.cfg!$E167:$G167)-1))-INDEX(engine.cfg!$E168:$G171,MIN(MATCH(MAX(engine.cfg!$D168,T80),engine.cfg!$D168:$D171),ROWS(engine.cfg!$D168:$D171)-1),MIN(MATCH(MAX(engine.cfg!$E167,T57),engine.cfg!$E167:$G167),COLUMNS(engine.cfg!$E167:$G167)-1)))*IF(T80&lt;=INDEX(engine.cfg!$D168:$D171,MIN(MATCH(MAX(engine.cfg!$D168,T80),engine.cfg!$D168:$D171),ROWS(engine.cfg!$D168:$D171)-1)),0,IF(T80&gt;=INDEX(engine.cfg!$D168:$D171,MIN(MATCH(MAX(engine.cfg!$D168,T80),engine.cfg!$D168:$D171),ROWS(engine.cfg!$D168:$D171)-1)+1),1,(T80-INDEX(engine.cfg!$D168:$D171,MIN(MATCH(MAX(engine.cfg!$D168,T80),engine.cfg!$D168:$D171),ROWS(engine.cfg!$D168:$D171)-1)))/(INDEX(engine.cfg!$D168:$D171,MIN(MATCH(MAX(engine.cfg!$D168,T80),engine.cfg!$D168:$D171),ROWS(engine.cfg!$D168:$D171)-1)+1)-INDEX(engine.cfg!$D168:$D171,MIN(MATCH(MAX(engine.cfg!$D168,T80),engine.cfg!$D168:$D171),ROWS(engine.cfg!$D168:$D171)-1)))))+(INDEX(engine.cfg!$E168:$G171,MIN(MATCH(MAX(engine.cfg!$D168,T80),engine.cfg!$D168:$D171),ROWS(engine.cfg!$D168:$D171)-1),MIN(MATCH(MAX(engine.cfg!$E167,T57),engine.cfg!$E167:$G167),COLUMNS(engine.cfg!$E167:$G167)-1)+1)+(INDEX(engine.cfg!$E168:$G171,MIN(MATCH(MAX(engine.cfg!$D168,T80),engine.cfg!$D168:$D171),ROWS(engine.cfg!$D168:$D171)-1)+1,MIN(MATCH(MAX(engine.cfg!$E167,T57),engine.cfg!$E167:$G167),COLUMNS(engine.cfg!$E167:$G167)-1)+1)-INDEX(engine.cfg!$E168:$G171,MIN(MATCH(MAX(engine.cfg!$D168,T80),engine.cfg!$D168:$D171),ROWS(engine.cfg!$D168:$D171)-1),MIN(MATCH(MAX(engine.cfg!$E167,T57),engine.cfg!$E167:$G167),COLUMNS(engine.cfg!$E167:$G167)-1)+1))*IF(T80&lt;=INDEX(engine.cfg!$D168:$D171,MIN(MATCH(MAX(engine.cfg!$D168,T80),engine.cfg!$D168:$D171),ROWS(engine.cfg!$D168:$D171)-1)),0,IF(T80&gt;=INDEX(engine.cfg!$D168:$D171,MIN(MATCH(MAX(engine.cfg!$D168,T80),engine.cfg!$D168:$D171),ROWS(engine.cfg!$D168:$D171)-1)+1),1,(T80-INDEX(engine.cfg!$D168:$D171,MIN(MATCH(MAX(engine.cfg!$D168,T80),engine.cfg!$D168:$D171),ROWS(engine.cfg!$D168:$D171)-1)))/(INDEX(engine.cfg!$D168:$D171,MIN(MATCH(MAX(engine.cfg!$D168,T80),engine.cfg!$D168:$D171),ROWS(engine.cfg!$D168:$D171)-1)+1)-INDEX(engine.cfg!$D168:$D171,MIN(MATCH(MAX(engine.cfg!$D168,T80),engine.cfg!$D168:$D171),ROWS(engine.cfg!$D168:$D171)-1)))))-(INDEX(engine.cfg!$E168:$G171,MIN(MATCH(MAX(engine.cfg!$D168,T80),engine.cfg!$D168:$D171),ROWS(engine.cfg!$D168:$D171)-1),MIN(MATCH(MAX(engine.cfg!$E167,T57),engine.cfg!$E167:$G167),COLUMNS(engine.cfg!$E167:$G167)-1))+(INDEX(engine.cfg!$E168:$G171,MIN(MATCH(MAX(engine.cfg!$D168,T80),engine.cfg!$D168:$D171),ROWS(engine.cfg!$D168:$D171)-1)+1,MIN(MATCH(MAX(engine.cfg!$E167,T57),engine.cfg!$E167:$G167),COLUMNS(engine.cfg!$E167:$G167)-1))-INDEX(engine.cfg!$E168:$G171,MIN(MATCH(MAX(engine.cfg!$D168,T80),engine.cfg!$D168:$D171),ROWS(engine.cfg!$D168:$D171)-1),MIN(MATCH(MAX(engine.cfg!$E167,T57),engine.cfg!$E167:$G167),COLUMNS(engine.cfg!$E167:$G167)-1)))*IF(T80&lt;=INDEX(engine.cfg!$D168:$D171,MIN(MATCH(MAX(engine.cfg!$D168,T80),engine.cfg!$D168:$D171),ROWS(engine.cfg!$D168:$D171)-1)),0,IF(T80&gt;=INDEX(engine.cfg!$D168:$D171,MIN(MATCH(MAX(engine.cfg!$D168,T80),engine.cfg!$D168:$D171),ROWS(engine.cfg!$D168:$D171)-1)+1),1,(T80-INDEX(engine.cfg!$D168:$D171,MIN(MATCH(MAX(engine.cfg!$D168,T80),engine.cfg!$D168:$D171),ROWS(engine.cfg!$D168:$D171)-1)))/(INDEX(engine.cfg!$D168:$D171,MIN(MATCH(MAX(engine.cfg!$D168,T80),engine.cfg!$D168:$D171),ROWS(engine.cfg!$D168:$D171)-1)+1)-INDEX(engine.cfg!$D168:$D171,MIN(MATCH(MAX(engine.cfg!$D168,T80),engine.cfg!$D168:$D171),ROWS(engine.cfg!$D168:$D171)-1)))))))*IF(T57&lt;=INDEX(engine.cfg!$E167:$G167,MIN(MATCH(MAX(engine.cfg!$E167,T57),engine.cfg!$E167:$G167),COLUMNS(engine.cfg!$E167:$G167)-1)),0,IF(T57&gt;=INDEX(engine.cfg!$E167:$G167,MIN(MATCH(MAX(engine.cfg!$E167,T57),engine.cfg!$E167:$G167),COLUMNS(engine.cfg!$E167:$G167)-1)+1),1,(T57-INDEX(engine.cfg!$E167:$G167,MIN(MATCH(MAX(engine.cfg!$E167,T57),engine.cfg!$E167:$G167),COLUMNS(engine.cfg!$E167:$G167)-1)))/(INDEX(engine.cfg!$E167:$G167,MIN(MATCH(MAX(engine.cfg!$E167,T57),engine.cfg!$E167:$G167),COLUMNS(engine.cfg!$E167:$G167)-1)+1)-INDEX(engine.cfg!$E167:$G167,MIN(MATCH(MAX(engine.cfg!$E167,T57),engine.cfg!$E167:$G167),COLUMNS(engine.cfg!$E167:$G167)-1))))),"N/A")</f>
        <v>2.7944444444444452</v>
      </c>
      <c r="U115" s="50" cm="1">
        <f t="array" ref="U115">IF(U15="OK",INDEX(engine.cfg!$E168:$G171,MIN(MATCH(MAX(engine.cfg!$D168,U80),engine.cfg!$D168:$D171),ROWS(engine.cfg!$D168:$D171)-1),MIN(MATCH(MAX(engine.cfg!$E167,U57),engine.cfg!$E167:$G167),COLUMNS(engine.cfg!$E167:$G167)-1))+(INDEX(engine.cfg!$E168:$G171,MIN(MATCH(MAX(engine.cfg!$D168,U80),engine.cfg!$D168:$D171),ROWS(engine.cfg!$D168:$D171)-1)+1,MIN(MATCH(MAX(engine.cfg!$E167,U57),engine.cfg!$E167:$G167),COLUMNS(engine.cfg!$E167:$G167)-1))-INDEX(engine.cfg!$E168:$G171,MIN(MATCH(MAX(engine.cfg!$D168,U80),engine.cfg!$D168:$D171),ROWS(engine.cfg!$D168:$D171)-1),MIN(MATCH(MAX(engine.cfg!$E167,U57),engine.cfg!$E167:$G167),COLUMNS(engine.cfg!$E167:$G167)-1)))*IF(U80&lt;=INDEX(engine.cfg!$D168:$D171,MIN(MATCH(MAX(engine.cfg!$D168,U80),engine.cfg!$D168:$D171),ROWS(engine.cfg!$D168:$D171)-1)),0,IF(U80&gt;=INDEX(engine.cfg!$D168:$D171,MIN(MATCH(MAX(engine.cfg!$D168,U80),engine.cfg!$D168:$D171),ROWS(engine.cfg!$D168:$D171)-1)+1),1,(U80-INDEX(engine.cfg!$D168:$D171,MIN(MATCH(MAX(engine.cfg!$D168,U80),engine.cfg!$D168:$D171),ROWS(engine.cfg!$D168:$D171)-1)))/(INDEX(engine.cfg!$D168:$D171,MIN(MATCH(MAX(engine.cfg!$D168,U80),engine.cfg!$D168:$D171),ROWS(engine.cfg!$D168:$D171)-1)+1)-INDEX(engine.cfg!$D168:$D171,MIN(MATCH(MAX(engine.cfg!$D168,U80),engine.cfg!$D168:$D171),ROWS(engine.cfg!$D168:$D171)-1)))))+(INDEX(engine.cfg!$E168:$G171,MIN(MATCH(MAX(engine.cfg!$D168,U80),engine.cfg!$D168:$D171),ROWS(engine.cfg!$D168:$D171)-1),MIN(MATCH(MAX(engine.cfg!$E167,U57),engine.cfg!$E167:$G167),COLUMNS(engine.cfg!$E167:$G167)-1)+1)+(INDEX(engine.cfg!$E168:$G171,MIN(MATCH(MAX(engine.cfg!$D168,U80),engine.cfg!$D168:$D171),ROWS(engine.cfg!$D168:$D171)-1)+1,MIN(MATCH(MAX(engine.cfg!$E167,U57),engine.cfg!$E167:$G167),COLUMNS(engine.cfg!$E167:$G167)-1)+1)-INDEX(engine.cfg!$E168:$G171,MIN(MATCH(MAX(engine.cfg!$D168,U80),engine.cfg!$D168:$D171),ROWS(engine.cfg!$D168:$D171)-1),MIN(MATCH(MAX(engine.cfg!$E167,U57),engine.cfg!$E167:$G167),COLUMNS(engine.cfg!$E167:$G167)-1)+1))*IF(U80&lt;=INDEX(engine.cfg!$D168:$D171,MIN(MATCH(MAX(engine.cfg!$D168,U80),engine.cfg!$D168:$D171),ROWS(engine.cfg!$D168:$D171)-1)),0,IF(U80&gt;=INDEX(engine.cfg!$D168:$D171,MIN(MATCH(MAX(engine.cfg!$D168,U80),engine.cfg!$D168:$D171),ROWS(engine.cfg!$D168:$D171)-1)+1),1,(U80-INDEX(engine.cfg!$D168:$D171,MIN(MATCH(MAX(engine.cfg!$D168,U80),engine.cfg!$D168:$D171),ROWS(engine.cfg!$D168:$D171)-1)))/(INDEX(engine.cfg!$D168:$D171,MIN(MATCH(MAX(engine.cfg!$D168,U80),engine.cfg!$D168:$D171),ROWS(engine.cfg!$D168:$D171)-1)+1)-INDEX(engine.cfg!$D168:$D171,MIN(MATCH(MAX(engine.cfg!$D168,U80),engine.cfg!$D168:$D171),ROWS(engine.cfg!$D168:$D171)-1)))))-(INDEX(engine.cfg!$E168:$G171,MIN(MATCH(MAX(engine.cfg!$D168,U80),engine.cfg!$D168:$D171),ROWS(engine.cfg!$D168:$D171)-1),MIN(MATCH(MAX(engine.cfg!$E167,U57),engine.cfg!$E167:$G167),COLUMNS(engine.cfg!$E167:$G167)-1))+(INDEX(engine.cfg!$E168:$G171,MIN(MATCH(MAX(engine.cfg!$D168,U80),engine.cfg!$D168:$D171),ROWS(engine.cfg!$D168:$D171)-1)+1,MIN(MATCH(MAX(engine.cfg!$E167,U57),engine.cfg!$E167:$G167),COLUMNS(engine.cfg!$E167:$G167)-1))-INDEX(engine.cfg!$E168:$G171,MIN(MATCH(MAX(engine.cfg!$D168,U80),engine.cfg!$D168:$D171),ROWS(engine.cfg!$D168:$D171)-1),MIN(MATCH(MAX(engine.cfg!$E167,U57),engine.cfg!$E167:$G167),COLUMNS(engine.cfg!$E167:$G167)-1)))*IF(U80&lt;=INDEX(engine.cfg!$D168:$D171,MIN(MATCH(MAX(engine.cfg!$D168,U80),engine.cfg!$D168:$D171),ROWS(engine.cfg!$D168:$D171)-1)),0,IF(U80&gt;=INDEX(engine.cfg!$D168:$D171,MIN(MATCH(MAX(engine.cfg!$D168,U80),engine.cfg!$D168:$D171),ROWS(engine.cfg!$D168:$D171)-1)+1),1,(U80-INDEX(engine.cfg!$D168:$D171,MIN(MATCH(MAX(engine.cfg!$D168,U80),engine.cfg!$D168:$D171),ROWS(engine.cfg!$D168:$D171)-1)))/(INDEX(engine.cfg!$D168:$D171,MIN(MATCH(MAX(engine.cfg!$D168,U80),engine.cfg!$D168:$D171),ROWS(engine.cfg!$D168:$D171)-1)+1)-INDEX(engine.cfg!$D168:$D171,MIN(MATCH(MAX(engine.cfg!$D168,U80),engine.cfg!$D168:$D171),ROWS(engine.cfg!$D168:$D171)-1)))))))*IF(U57&lt;=INDEX(engine.cfg!$E167:$G167,MIN(MATCH(MAX(engine.cfg!$E167,U57),engine.cfg!$E167:$G167),COLUMNS(engine.cfg!$E167:$G167)-1)),0,IF(U57&gt;=INDEX(engine.cfg!$E167:$G167,MIN(MATCH(MAX(engine.cfg!$E167,U57),engine.cfg!$E167:$G167),COLUMNS(engine.cfg!$E167:$G167)-1)+1),1,(U57-INDEX(engine.cfg!$E167:$G167,MIN(MATCH(MAX(engine.cfg!$E167,U57),engine.cfg!$E167:$G167),COLUMNS(engine.cfg!$E167:$G167)-1)))/(INDEX(engine.cfg!$E167:$G167,MIN(MATCH(MAX(engine.cfg!$E167,U57),engine.cfg!$E167:$G167),COLUMNS(engine.cfg!$E167:$G167)-1)+1)-INDEX(engine.cfg!$E167:$G167,MIN(MATCH(MAX(engine.cfg!$E167,U57),engine.cfg!$E167:$G167),COLUMNS(engine.cfg!$E167:$G167)-1))))),"N/A")</f>
        <v>3.1533333333333342</v>
      </c>
      <c r="V115" s="50" cm="1">
        <f t="array" ref="V115">IF(V15="OK",INDEX(engine.cfg!$E168:$G171,MIN(MATCH(MAX(engine.cfg!$D168,V80),engine.cfg!$D168:$D171),ROWS(engine.cfg!$D168:$D171)-1),MIN(MATCH(MAX(engine.cfg!$E167,V57),engine.cfg!$E167:$G167),COLUMNS(engine.cfg!$E167:$G167)-1))+(INDEX(engine.cfg!$E168:$G171,MIN(MATCH(MAX(engine.cfg!$D168,V80),engine.cfg!$D168:$D171),ROWS(engine.cfg!$D168:$D171)-1)+1,MIN(MATCH(MAX(engine.cfg!$E167,V57),engine.cfg!$E167:$G167),COLUMNS(engine.cfg!$E167:$G167)-1))-INDEX(engine.cfg!$E168:$G171,MIN(MATCH(MAX(engine.cfg!$D168,V80),engine.cfg!$D168:$D171),ROWS(engine.cfg!$D168:$D171)-1),MIN(MATCH(MAX(engine.cfg!$E167,V57),engine.cfg!$E167:$G167),COLUMNS(engine.cfg!$E167:$G167)-1)))*IF(V80&lt;=INDEX(engine.cfg!$D168:$D171,MIN(MATCH(MAX(engine.cfg!$D168,V80),engine.cfg!$D168:$D171),ROWS(engine.cfg!$D168:$D171)-1)),0,IF(V80&gt;=INDEX(engine.cfg!$D168:$D171,MIN(MATCH(MAX(engine.cfg!$D168,V80),engine.cfg!$D168:$D171),ROWS(engine.cfg!$D168:$D171)-1)+1),1,(V80-INDEX(engine.cfg!$D168:$D171,MIN(MATCH(MAX(engine.cfg!$D168,V80),engine.cfg!$D168:$D171),ROWS(engine.cfg!$D168:$D171)-1)))/(INDEX(engine.cfg!$D168:$D171,MIN(MATCH(MAX(engine.cfg!$D168,V80),engine.cfg!$D168:$D171),ROWS(engine.cfg!$D168:$D171)-1)+1)-INDEX(engine.cfg!$D168:$D171,MIN(MATCH(MAX(engine.cfg!$D168,V80),engine.cfg!$D168:$D171),ROWS(engine.cfg!$D168:$D171)-1)))))+(INDEX(engine.cfg!$E168:$G171,MIN(MATCH(MAX(engine.cfg!$D168,V80),engine.cfg!$D168:$D171),ROWS(engine.cfg!$D168:$D171)-1),MIN(MATCH(MAX(engine.cfg!$E167,V57),engine.cfg!$E167:$G167),COLUMNS(engine.cfg!$E167:$G167)-1)+1)+(INDEX(engine.cfg!$E168:$G171,MIN(MATCH(MAX(engine.cfg!$D168,V80),engine.cfg!$D168:$D171),ROWS(engine.cfg!$D168:$D171)-1)+1,MIN(MATCH(MAX(engine.cfg!$E167,V57),engine.cfg!$E167:$G167),COLUMNS(engine.cfg!$E167:$G167)-1)+1)-INDEX(engine.cfg!$E168:$G171,MIN(MATCH(MAX(engine.cfg!$D168,V80),engine.cfg!$D168:$D171),ROWS(engine.cfg!$D168:$D171)-1),MIN(MATCH(MAX(engine.cfg!$E167,V57),engine.cfg!$E167:$G167),COLUMNS(engine.cfg!$E167:$G167)-1)+1))*IF(V80&lt;=INDEX(engine.cfg!$D168:$D171,MIN(MATCH(MAX(engine.cfg!$D168,V80),engine.cfg!$D168:$D171),ROWS(engine.cfg!$D168:$D171)-1)),0,IF(V80&gt;=INDEX(engine.cfg!$D168:$D171,MIN(MATCH(MAX(engine.cfg!$D168,V80),engine.cfg!$D168:$D171),ROWS(engine.cfg!$D168:$D171)-1)+1),1,(V80-INDEX(engine.cfg!$D168:$D171,MIN(MATCH(MAX(engine.cfg!$D168,V80),engine.cfg!$D168:$D171),ROWS(engine.cfg!$D168:$D171)-1)))/(INDEX(engine.cfg!$D168:$D171,MIN(MATCH(MAX(engine.cfg!$D168,V80),engine.cfg!$D168:$D171),ROWS(engine.cfg!$D168:$D171)-1)+1)-INDEX(engine.cfg!$D168:$D171,MIN(MATCH(MAX(engine.cfg!$D168,V80),engine.cfg!$D168:$D171),ROWS(engine.cfg!$D168:$D171)-1)))))-(INDEX(engine.cfg!$E168:$G171,MIN(MATCH(MAX(engine.cfg!$D168,V80),engine.cfg!$D168:$D171),ROWS(engine.cfg!$D168:$D171)-1),MIN(MATCH(MAX(engine.cfg!$E167,V57),engine.cfg!$E167:$G167),COLUMNS(engine.cfg!$E167:$G167)-1))+(INDEX(engine.cfg!$E168:$G171,MIN(MATCH(MAX(engine.cfg!$D168,V80),engine.cfg!$D168:$D171),ROWS(engine.cfg!$D168:$D171)-1)+1,MIN(MATCH(MAX(engine.cfg!$E167,V57),engine.cfg!$E167:$G167),COLUMNS(engine.cfg!$E167:$G167)-1))-INDEX(engine.cfg!$E168:$G171,MIN(MATCH(MAX(engine.cfg!$D168,V80),engine.cfg!$D168:$D171),ROWS(engine.cfg!$D168:$D171)-1),MIN(MATCH(MAX(engine.cfg!$E167,V57),engine.cfg!$E167:$G167),COLUMNS(engine.cfg!$E167:$G167)-1)))*IF(V80&lt;=INDEX(engine.cfg!$D168:$D171,MIN(MATCH(MAX(engine.cfg!$D168,V80),engine.cfg!$D168:$D171),ROWS(engine.cfg!$D168:$D171)-1)),0,IF(V80&gt;=INDEX(engine.cfg!$D168:$D171,MIN(MATCH(MAX(engine.cfg!$D168,V80),engine.cfg!$D168:$D171),ROWS(engine.cfg!$D168:$D171)-1)+1),1,(V80-INDEX(engine.cfg!$D168:$D171,MIN(MATCH(MAX(engine.cfg!$D168,V80),engine.cfg!$D168:$D171),ROWS(engine.cfg!$D168:$D171)-1)))/(INDEX(engine.cfg!$D168:$D171,MIN(MATCH(MAX(engine.cfg!$D168,V80),engine.cfg!$D168:$D171),ROWS(engine.cfg!$D168:$D171)-1)+1)-INDEX(engine.cfg!$D168:$D171,MIN(MATCH(MAX(engine.cfg!$D168,V80),engine.cfg!$D168:$D171),ROWS(engine.cfg!$D168:$D171)-1)))))))*IF(V57&lt;=INDEX(engine.cfg!$E167:$G167,MIN(MATCH(MAX(engine.cfg!$E167,V57),engine.cfg!$E167:$G167),COLUMNS(engine.cfg!$E167:$G167)-1)),0,IF(V57&gt;=INDEX(engine.cfg!$E167:$G167,MIN(MATCH(MAX(engine.cfg!$E167,V57),engine.cfg!$E167:$G167),COLUMNS(engine.cfg!$E167:$G167)-1)+1),1,(V57-INDEX(engine.cfg!$E167:$G167,MIN(MATCH(MAX(engine.cfg!$E167,V57),engine.cfg!$E167:$G167),COLUMNS(engine.cfg!$E167:$G167)-1)))/(INDEX(engine.cfg!$E167:$G167,MIN(MATCH(MAX(engine.cfg!$E167,V57),engine.cfg!$E167:$G167),COLUMNS(engine.cfg!$E167:$G167)-1)+1)-INDEX(engine.cfg!$E167:$G167,MIN(MATCH(MAX(engine.cfg!$E167,V57),engine.cfg!$E167:$G167),COLUMNS(engine.cfg!$E167:$G167)-1))))),"N/A")</f>
        <v>3.5122222222222237</v>
      </c>
      <c r="W115" s="50" cm="1">
        <f t="array" ref="W115">IF(W15="OK",INDEX(engine.cfg!$E168:$G171,MIN(MATCH(MAX(engine.cfg!$D168,W80),engine.cfg!$D168:$D171),ROWS(engine.cfg!$D168:$D171)-1),MIN(MATCH(MAX(engine.cfg!$E167,W57),engine.cfg!$E167:$G167),COLUMNS(engine.cfg!$E167:$G167)-1))+(INDEX(engine.cfg!$E168:$G171,MIN(MATCH(MAX(engine.cfg!$D168,W80),engine.cfg!$D168:$D171),ROWS(engine.cfg!$D168:$D171)-1)+1,MIN(MATCH(MAX(engine.cfg!$E167,W57),engine.cfg!$E167:$G167),COLUMNS(engine.cfg!$E167:$G167)-1))-INDEX(engine.cfg!$E168:$G171,MIN(MATCH(MAX(engine.cfg!$D168,W80),engine.cfg!$D168:$D171),ROWS(engine.cfg!$D168:$D171)-1),MIN(MATCH(MAX(engine.cfg!$E167,W57),engine.cfg!$E167:$G167),COLUMNS(engine.cfg!$E167:$G167)-1)))*IF(W80&lt;=INDEX(engine.cfg!$D168:$D171,MIN(MATCH(MAX(engine.cfg!$D168,W80),engine.cfg!$D168:$D171),ROWS(engine.cfg!$D168:$D171)-1)),0,IF(W80&gt;=INDEX(engine.cfg!$D168:$D171,MIN(MATCH(MAX(engine.cfg!$D168,W80),engine.cfg!$D168:$D171),ROWS(engine.cfg!$D168:$D171)-1)+1),1,(W80-INDEX(engine.cfg!$D168:$D171,MIN(MATCH(MAX(engine.cfg!$D168,W80),engine.cfg!$D168:$D171),ROWS(engine.cfg!$D168:$D171)-1)))/(INDEX(engine.cfg!$D168:$D171,MIN(MATCH(MAX(engine.cfg!$D168,W80),engine.cfg!$D168:$D171),ROWS(engine.cfg!$D168:$D171)-1)+1)-INDEX(engine.cfg!$D168:$D171,MIN(MATCH(MAX(engine.cfg!$D168,W80),engine.cfg!$D168:$D171),ROWS(engine.cfg!$D168:$D171)-1)))))+(INDEX(engine.cfg!$E168:$G171,MIN(MATCH(MAX(engine.cfg!$D168,W80),engine.cfg!$D168:$D171),ROWS(engine.cfg!$D168:$D171)-1),MIN(MATCH(MAX(engine.cfg!$E167,W57),engine.cfg!$E167:$G167),COLUMNS(engine.cfg!$E167:$G167)-1)+1)+(INDEX(engine.cfg!$E168:$G171,MIN(MATCH(MAX(engine.cfg!$D168,W80),engine.cfg!$D168:$D171),ROWS(engine.cfg!$D168:$D171)-1)+1,MIN(MATCH(MAX(engine.cfg!$E167,W57),engine.cfg!$E167:$G167),COLUMNS(engine.cfg!$E167:$G167)-1)+1)-INDEX(engine.cfg!$E168:$G171,MIN(MATCH(MAX(engine.cfg!$D168,W80),engine.cfg!$D168:$D171),ROWS(engine.cfg!$D168:$D171)-1),MIN(MATCH(MAX(engine.cfg!$E167,W57),engine.cfg!$E167:$G167),COLUMNS(engine.cfg!$E167:$G167)-1)+1))*IF(W80&lt;=INDEX(engine.cfg!$D168:$D171,MIN(MATCH(MAX(engine.cfg!$D168,W80),engine.cfg!$D168:$D171),ROWS(engine.cfg!$D168:$D171)-1)),0,IF(W80&gt;=INDEX(engine.cfg!$D168:$D171,MIN(MATCH(MAX(engine.cfg!$D168,W80),engine.cfg!$D168:$D171),ROWS(engine.cfg!$D168:$D171)-1)+1),1,(W80-INDEX(engine.cfg!$D168:$D171,MIN(MATCH(MAX(engine.cfg!$D168,W80),engine.cfg!$D168:$D171),ROWS(engine.cfg!$D168:$D171)-1)))/(INDEX(engine.cfg!$D168:$D171,MIN(MATCH(MAX(engine.cfg!$D168,W80),engine.cfg!$D168:$D171),ROWS(engine.cfg!$D168:$D171)-1)+1)-INDEX(engine.cfg!$D168:$D171,MIN(MATCH(MAX(engine.cfg!$D168,W80),engine.cfg!$D168:$D171),ROWS(engine.cfg!$D168:$D171)-1)))))-(INDEX(engine.cfg!$E168:$G171,MIN(MATCH(MAX(engine.cfg!$D168,W80),engine.cfg!$D168:$D171),ROWS(engine.cfg!$D168:$D171)-1),MIN(MATCH(MAX(engine.cfg!$E167,W57),engine.cfg!$E167:$G167),COLUMNS(engine.cfg!$E167:$G167)-1))+(INDEX(engine.cfg!$E168:$G171,MIN(MATCH(MAX(engine.cfg!$D168,W80),engine.cfg!$D168:$D171),ROWS(engine.cfg!$D168:$D171)-1)+1,MIN(MATCH(MAX(engine.cfg!$E167,W57),engine.cfg!$E167:$G167),COLUMNS(engine.cfg!$E167:$G167)-1))-INDEX(engine.cfg!$E168:$G171,MIN(MATCH(MAX(engine.cfg!$D168,W80),engine.cfg!$D168:$D171),ROWS(engine.cfg!$D168:$D171)-1),MIN(MATCH(MAX(engine.cfg!$E167,W57),engine.cfg!$E167:$G167),COLUMNS(engine.cfg!$E167:$G167)-1)))*IF(W80&lt;=INDEX(engine.cfg!$D168:$D171,MIN(MATCH(MAX(engine.cfg!$D168,W80),engine.cfg!$D168:$D171),ROWS(engine.cfg!$D168:$D171)-1)),0,IF(W80&gt;=INDEX(engine.cfg!$D168:$D171,MIN(MATCH(MAX(engine.cfg!$D168,W80),engine.cfg!$D168:$D171),ROWS(engine.cfg!$D168:$D171)-1)+1),1,(W80-INDEX(engine.cfg!$D168:$D171,MIN(MATCH(MAX(engine.cfg!$D168,W80),engine.cfg!$D168:$D171),ROWS(engine.cfg!$D168:$D171)-1)))/(INDEX(engine.cfg!$D168:$D171,MIN(MATCH(MAX(engine.cfg!$D168,W80),engine.cfg!$D168:$D171),ROWS(engine.cfg!$D168:$D171)-1)+1)-INDEX(engine.cfg!$D168:$D171,MIN(MATCH(MAX(engine.cfg!$D168,W80),engine.cfg!$D168:$D171),ROWS(engine.cfg!$D168:$D171)-1)))))))*IF(W57&lt;=INDEX(engine.cfg!$E167:$G167,MIN(MATCH(MAX(engine.cfg!$E167,W57),engine.cfg!$E167:$G167),COLUMNS(engine.cfg!$E167:$G167)-1)),0,IF(W57&gt;=INDEX(engine.cfg!$E167:$G167,MIN(MATCH(MAX(engine.cfg!$E167,W57),engine.cfg!$E167:$G167),COLUMNS(engine.cfg!$E167:$G167)-1)+1),1,(W57-INDEX(engine.cfg!$E167:$G167,MIN(MATCH(MAX(engine.cfg!$E167,W57),engine.cfg!$E167:$G167),COLUMNS(engine.cfg!$E167:$G167)-1)))/(INDEX(engine.cfg!$E167:$G167,MIN(MATCH(MAX(engine.cfg!$E167,W57),engine.cfg!$E167:$G167),COLUMNS(engine.cfg!$E167:$G167)-1)+1)-INDEX(engine.cfg!$E167:$G167,MIN(MATCH(MAX(engine.cfg!$E167,W57),engine.cfg!$E167:$G167),COLUMNS(engine.cfg!$E167:$G167)-1))))),"N/A")</f>
        <v>3.8711111111111127</v>
      </c>
    </row>
    <row r="116" spans="1:23" ht="15" customHeight="1" x14ac:dyDescent="0.25">
      <c r="A116" s="42" t="s">
        <v>245</v>
      </c>
      <c r="B116" s="56" t="s">
        <v>14</v>
      </c>
      <c r="C116" s="50">
        <f>IF(C15="OK",C115*engine.cfg!$D165,"N/A")</f>
        <v>1.8547561078510775</v>
      </c>
      <c r="D116" s="50">
        <f>IF(D15="OK",D115*engine.cfg!$D165,"N/A")</f>
        <v>1.8619136994045491</v>
      </c>
      <c r="E116" s="50">
        <f>IF(E15="OK",E115*engine.cfg!$D165,"N/A")</f>
        <v>1.8693662533015054</v>
      </c>
      <c r="F116" s="50">
        <f>IF(F15="OK",F115*engine.cfg!$D165,"N/A")</f>
        <v>1.8771375885143424</v>
      </c>
      <c r="G116" s="50">
        <f>IF(G15="OK",G115*engine.cfg!$D165,"N/A")</f>
        <v>1.8852544517083394</v>
      </c>
      <c r="H116" s="50">
        <f>IF(H15="OK",H115*engine.cfg!$D165,"N/A")</f>
        <v>1.8937470104166476</v>
      </c>
      <c r="I116" s="50">
        <f>IF(I15="OK",I115*engine.cfg!$D165,"N/A")</f>
        <v>1.9024444444444442</v>
      </c>
      <c r="J116" s="50">
        <f>IF(J15="OK",J115*engine.cfg!$D165,"N/A")</f>
        <v>1.9024444444444442</v>
      </c>
      <c r="K116" s="50">
        <f>IF(K15="OK",K115*engine.cfg!$D165,"N/A")</f>
        <v>1.9024444444444442</v>
      </c>
      <c r="L116" s="50">
        <f>IF(L15="OK",L115*engine.cfg!$D165,"N/A")</f>
        <v>1.4</v>
      </c>
      <c r="M116" s="50">
        <f>IF(M15="OK",M115*engine.cfg!$D165,"N/A")</f>
        <v>1.4</v>
      </c>
      <c r="N116" s="50">
        <f>IF(N15="OK",N115*engine.cfg!$D165,"N/A")</f>
        <v>1.4</v>
      </c>
      <c r="O116" s="50">
        <f>IF(O15="OK",O115*engine.cfg!$D165,"N/A")</f>
        <v>1.4</v>
      </c>
      <c r="P116" s="50">
        <f>IF(P15="OK",P115*engine.cfg!$D165,"N/A")</f>
        <v>1.9024444444444439</v>
      </c>
      <c r="Q116" s="50">
        <f>IF(Q15="OK",Q115*engine.cfg!$D165,"N/A")</f>
        <v>2.404888888888888</v>
      </c>
      <c r="R116" s="50">
        <f>IF(R15="OK",R115*engine.cfg!$D165,"N/A")</f>
        <v>2.9073333333333333</v>
      </c>
      <c r="S116" s="50">
        <f>IF(S15="OK",S115*engine.cfg!$D165,"N/A")</f>
        <v>3.4097777777777782</v>
      </c>
      <c r="T116" s="50">
        <f>IF(T15="OK",T115*engine.cfg!$D165,"N/A")</f>
        <v>3.9122222222222232</v>
      </c>
      <c r="U116" s="50">
        <f>IF(U15="OK",U115*engine.cfg!$D165,"N/A")</f>
        <v>4.4146666666666672</v>
      </c>
      <c r="V116" s="50">
        <f>IF(V15="OK",V115*engine.cfg!$D165,"N/A")</f>
        <v>4.9171111111111125</v>
      </c>
      <c r="W116" s="50">
        <f>IF(W15="OK",W115*engine.cfg!$D165,"N/A")</f>
        <v>5.4195555555555579</v>
      </c>
    </row>
    <row r="117" spans="1:23" ht="15" customHeight="1" x14ac:dyDescent="0.25">
      <c r="A117" s="42" t="s">
        <v>247</v>
      </c>
      <c r="B117" s="56" t="s">
        <v>14</v>
      </c>
      <c r="C117" s="50">
        <f>IF(C15="OK",IF(C57&lt;Constants!$P34,MAX(C116*C53,Constants!$P35),C116*C53),"N/A")</f>
        <v>1.8547561078510775</v>
      </c>
      <c r="D117" s="50">
        <f>IF(D15="OK",IF(D57&lt;Constants!$P34,MAX(D116*D53,Constants!$P35),D116*D53),"N/A")</f>
        <v>1.5492710742332498</v>
      </c>
      <c r="E117" s="50">
        <f>IF(E15="OK",IF(E57&lt;Constants!$P34,MAX(E116*E53,Constants!$P35),E116*E53),"N/A")</f>
        <v>1.285810387273965</v>
      </c>
      <c r="F117" s="50">
        <f>IF(F15="OK",IF(F57&lt;Constants!$P34,MAX(F116*F53,Constants!$P35),F116*F53),"N/A")</f>
        <v>1.0598076277196451</v>
      </c>
      <c r="G117" s="50">
        <f>IF(G15="OK",IF(G57&lt;Constants!$P34,MAX(G116*G53,Constants!$P35),G116*G53),"N/A")</f>
        <v>0.8670520934905841</v>
      </c>
      <c r="H117" s="50">
        <f>IF(H15="OK",IF(H57&lt;Constants!$P34,MAX(H116*H53,Constants!$P35),H116*H53),"N/A")</f>
        <v>0.70367266656612015</v>
      </c>
      <c r="I117" s="50">
        <f>IF(I15="OK",IF(I57&lt;Constants!$P34,MAX(I116*I53,Constants!$P35),I116*I53),"N/A")</f>
        <v>0.56606087440518915</v>
      </c>
      <c r="J117" s="50">
        <f>IF(J15="OK",IF(J57&lt;Constants!$P34,MAX(J116*J53,Constants!$P35),J116*J53),"N/A")</f>
        <v>0.44890521890287577</v>
      </c>
      <c r="K117" s="50">
        <f>IF(K15="OK",IF(K57&lt;Constants!$P34,MAX(K116*K53,Constants!$P35),K116*K53),"N/A")</f>
        <v>0.35341532075431359</v>
      </c>
      <c r="L117" s="50">
        <f>IF(L15="OK",IF(L57&lt;Constants!$P34,MAX(L116*L53,Constants!$P35),L116*L53),"N/A")</f>
        <v>0.36614676829119008</v>
      </c>
      <c r="M117" s="50">
        <f>IF(M15="OK",IF(M57&lt;Constants!$P34,MAX(M116*M53,Constants!$P35),M116*M53),"N/A")</f>
        <v>0.36614676829119008</v>
      </c>
      <c r="N117" s="50">
        <f>IF(N15="OK",IF(N57&lt;Constants!$P34,MAX(N116*N53,Constants!$P35),N116*N53),"N/A")</f>
        <v>0.36614676829119008</v>
      </c>
      <c r="O117" s="50">
        <f>IF(O15="OK",IF(O57&lt;Constants!$P34,MAX(O116*O53,Constants!$P35),O116*O53),"N/A")</f>
        <v>0.36614676829119008</v>
      </c>
      <c r="P117" s="50">
        <f>IF(P15="OK",IF(P57&lt;Constants!$P34,MAX(P116*P53,Constants!$P35),P116*P53),"N/A")</f>
        <v>0.49755277513347262</v>
      </c>
      <c r="Q117" s="50">
        <f>IF(Q15="OK",IF(Q57&lt;Constants!$P34,MAX(Q116*Q53,Constants!$P35),Q116*Q53),"N/A")</f>
        <v>0.62895878197575517</v>
      </c>
      <c r="R117" s="50">
        <f>IF(R15="OK",IF(R57&lt;Constants!$P34,MAX(R116*R53,Constants!$P35),R116*R53),"N/A")</f>
        <v>0.76036478881803804</v>
      </c>
      <c r="S117" s="50">
        <f>IF(S15="OK",IF(S57&lt;Constants!$P34,MAX(S116*S53,Constants!$P35),S116*S53),"N/A")</f>
        <v>0.89177079566032091</v>
      </c>
      <c r="T117" s="50">
        <f>IF(T15="OK",IF(T57&lt;Constants!$P34,MAX(T116*T53,Constants!$P35),T116*T53),"N/A")</f>
        <v>1.0231768025026036</v>
      </c>
      <c r="U117" s="50">
        <f>IF(U15="OK",IF(U57&lt;Constants!$P34,MAX(U116*U53,Constants!$P35),U116*U53),"N/A")</f>
        <v>1.1545828093448862</v>
      </c>
      <c r="V117" s="50">
        <f>IF(V15="OK",IF(V57&lt;Constants!$P34,MAX(V116*V53,Constants!$P35),V116*V53),"N/A")</f>
        <v>1.2859888161871691</v>
      </c>
      <c r="W117" s="50">
        <f>IF(W15="OK",IF(W57&lt;Constants!$P34,MAX(W116*W53,Constants!$P35),W116*W53),"N/A")</f>
        <v>1.417394823029452</v>
      </c>
    </row>
    <row r="118" spans="1:23" ht="15" customHeight="1" x14ac:dyDescent="0.25">
      <c r="A118" s="212" t="s">
        <v>275</v>
      </c>
      <c r="B118" s="21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</row>
    <row r="119" spans="1:23" ht="15" hidden="1" customHeight="1" x14ac:dyDescent="0.25">
      <c r="A119" s="42" t="s">
        <v>24</v>
      </c>
      <c r="B119" s="42" t="s">
        <v>14</v>
      </c>
      <c r="C119" s="50">
        <f>(SQRT(ABS(C88*engine.cfg!$D157))-Constants!$P38*ABS(C88*engine.cfg!$D157))*Constants!$P37*(1-C12)</f>
        <v>0.86392571177577393</v>
      </c>
      <c r="D119" s="50">
        <f>(SQRT(ABS(D88*engine.cfg!$D157))-Constants!$P38*ABS(D88*engine.cfg!$D157))*Constants!$P37*(1-D12)</f>
        <v>0.8711499340469071</v>
      </c>
      <c r="E119" s="50">
        <f>(SQRT(ABS(E88*engine.cfg!$D157))-Constants!$P38*ABS(E88*engine.cfg!$D157))*Constants!$P37*(1-E12)</f>
        <v>0.87869249364592616</v>
      </c>
      <c r="F119" s="50">
        <f>(SQRT(ABS(F88*engine.cfg!$D157))-Constants!$P38*ABS(F88*engine.cfg!$D157))*Constants!$P37*(1-F12)</f>
        <v>0.88657985987376919</v>
      </c>
      <c r="G119" s="50">
        <f>(SQRT(ABS(G88*engine.cfg!$D157))-Constants!$P38*ABS(G88*engine.cfg!$D157))*Constants!$P37*(1-G12)</f>
        <v>0.89484181581136912</v>
      </c>
      <c r="H119" s="50">
        <f>(SQRT(ABS(H88*engine.cfg!$D157))-Constants!$P38*ABS(H88*engine.cfg!$D157))*Constants!$P37*(1-H12)</f>
        <v>0.90351202389200636</v>
      </c>
      <c r="I119" s="50">
        <f>(SQRT(ABS(I88*engine.cfg!$D157))-Constants!$P38*ABS(I88*engine.cfg!$D157))*Constants!$P37*(1-I12)</f>
        <v>0.91262871590959049</v>
      </c>
      <c r="J119" s="50">
        <f>(SQRT(ABS(J88*engine.cfg!$D157))-Constants!$P38*ABS(J88*engine.cfg!$D157))*Constants!$P37*(1-J12)</f>
        <v>0.92223554152550724</v>
      </c>
      <c r="K119" s="50">
        <f>(SQRT(ABS(K88*engine.cfg!$D157))-Constants!$P38*ABS(K88*engine.cfg!$D157))*Constants!$P37*(1-K12)</f>
        <v>0.92452315607062474</v>
      </c>
      <c r="L119" s="50">
        <f>(SQRT(ABS(L88*engine.cfg!$D157))-Constants!$P38*ABS(L88*engine.cfg!$D157))*Constants!$P37*(1-L12)</f>
        <v>1.0059095615021014</v>
      </c>
      <c r="M119" s="50">
        <f>(SQRT(ABS(M88*engine.cfg!$D157))-Constants!$P38*ABS(M88*engine.cfg!$D157))*Constants!$P37*(1-M12)</f>
        <v>1.0080102615537494</v>
      </c>
      <c r="N119" s="50">
        <f>(SQRT(ABS(N88*engine.cfg!$D157))-Constants!$P38*ABS(N88*engine.cfg!$D157))*Constants!$P37*(1-N12)</f>
        <v>1.009979686049771</v>
      </c>
      <c r="O119" s="50">
        <f>(SQRT(ABS(O88*engine.cfg!$D157))-Constants!$P38*ABS(O88*engine.cfg!$D157))*Constants!$P37*(1-O12)</f>
        <v>1.0080270198102661</v>
      </c>
      <c r="P119" s="50">
        <f>(SQRT(ABS(P88*engine.cfg!$D157))-Constants!$P38*ABS(P88*engine.cfg!$D157))*Constants!$P37*(1-P12)</f>
        <v>1.0058675319036456</v>
      </c>
      <c r="Q119" s="50">
        <f>(SQRT(ABS(Q88*engine.cfg!$D157))-Constants!$P38*ABS(Q88*engine.cfg!$D157))*Constants!$P37*(1-Q12)</f>
        <v>1.0035082971587843</v>
      </c>
      <c r="R119" s="50">
        <f>(SQRT(ABS(R88*engine.cfg!$D157))-Constants!$P38*ABS(R88*engine.cfg!$D157))*Constants!$P37*(1-R12)</f>
        <v>1.0009568629097847</v>
      </c>
      <c r="S119" s="50">
        <f>(SQRT(ABS(S88*engine.cfg!$D157))-Constants!$P38*ABS(S88*engine.cfg!$D157))*Constants!$P37*(1-S12)</f>
        <v>0.9982211817023976</v>
      </c>
      <c r="T119" s="50">
        <f>(SQRT(ABS(T88*engine.cfg!$D157))-Constants!$P38*ABS(T88*engine.cfg!$D157))*Constants!$P37*(1-T12)</f>
        <v>0.99530954341743538</v>
      </c>
      <c r="U119" s="50">
        <f>(SQRT(ABS(U88*engine.cfg!$D157))-Constants!$P38*ABS(U88*engine.cfg!$D157))*Constants!$P37*(1-U12)</f>
        <v>0.99223050784605715</v>
      </c>
      <c r="V119" s="50">
        <f>(SQRT(ABS(V88*engine.cfg!$D157))-Constants!$P38*ABS(V88*engine.cfg!$D157))*Constants!$P37*(1-V12)</f>
        <v>0.98899283866314025</v>
      </c>
      <c r="W119" s="50">
        <f>(SQRT(ABS(W88*engine.cfg!$D157))-Constants!$P38*ABS(W88*engine.cfg!$D157))*Constants!$P37*(1-W12)</f>
        <v>0.98560543963966951</v>
      </c>
    </row>
    <row r="120" spans="1:23" ht="15" hidden="1" customHeight="1" x14ac:dyDescent="0.25">
      <c r="A120" s="42" t="s">
        <v>258</v>
      </c>
      <c r="B120" s="42" t="s">
        <v>33</v>
      </c>
      <c r="C120" s="59">
        <f>(C122+(C47-Constants!$E11)*C119)/(C119+1/(engine.cfg!$D158*C58))</f>
        <v>2059.4337235802623</v>
      </c>
      <c r="D120" s="59">
        <f>(D122+(D47-Constants!$E11)*D119)/(D119+1/(engine.cfg!$D158*D58))</f>
        <v>2027.4845645822131</v>
      </c>
      <c r="E120" s="59">
        <f>(E122+(E47-Constants!$E11)*E119)/(E119+1/(engine.cfg!$D158*E58))</f>
        <v>1995.294658877322</v>
      </c>
      <c r="F120" s="59">
        <f>(F122+(F47-Constants!$E11)*F119)/(F119+1/(engine.cfg!$D158*F58))</f>
        <v>1962.8562984256223</v>
      </c>
      <c r="G120" s="59">
        <f>(G122+(G47-Constants!$E11)*G119)/(G119+1/(engine.cfg!$D158*G58))</f>
        <v>1930.161735086145</v>
      </c>
      <c r="H120" s="59">
        <f>(H122+(H47-Constants!$E11)*H119)/(H119+1/(engine.cfg!$D158*H58))</f>
        <v>1897.2032749834523</v>
      </c>
      <c r="I120" s="59">
        <f>(I122+(I47-Constants!$E11)*I119)/(I119+1/(engine.cfg!$D158*I58))</f>
        <v>1863.9734093951513</v>
      </c>
      <c r="J120" s="59">
        <f>(J122+(J47-Constants!$E11)*J119)/(J119+1/(engine.cfg!$D158*J58))</f>
        <v>1830.4649954750798</v>
      </c>
      <c r="K120" s="59">
        <f>(K122+(K47-Constants!$E11)*K119)/(K119+1/(engine.cfg!$D158*K58))</f>
        <v>1822.7058369611168</v>
      </c>
      <c r="L120" s="59">
        <f>(L122+(L47-Constants!$E11)*L119)/(L119+1/(engine.cfg!$D158*L58))</f>
        <v>2014.4319720774256</v>
      </c>
      <c r="M120" s="59">
        <f>(M122+(M47-Constants!$E11)*M119)/(M119+1/(engine.cfg!$D158*M58))</f>
        <v>2020.2120154463023</v>
      </c>
      <c r="N120" s="59">
        <f>(N122+(N47-Constants!$E11)*N119)/(N119+1/(engine.cfg!$D158*N58))</f>
        <v>2026.6746526660449</v>
      </c>
      <c r="O120" s="59">
        <f>(O122+(O47-Constants!$E11)*O119)/(O119+1/(engine.cfg!$D158*O58))</f>
        <v>2022.8552455884278</v>
      </c>
      <c r="P120" s="59">
        <f>(P122+(P47-Constants!$E11)*P119)/(P119+1/(engine.cfg!$D158*P58))</f>
        <v>2019.4680549549332</v>
      </c>
      <c r="Q120" s="59">
        <f>(Q122+(Q47-Constants!$E11)*Q119)/(Q119+1/(engine.cfg!$D158*Q58))</f>
        <v>2016.5054533367913</v>
      </c>
      <c r="R120" s="59">
        <f>(R122+(R47-Constants!$E11)*R119)/(R119+1/(engine.cfg!$D158*R58))</f>
        <v>2013.9595266296292</v>
      </c>
      <c r="S120" s="59">
        <f>(S122+(S47-Constants!$E11)*S119)/(S119+1/(engine.cfg!$D158*S58))</f>
        <v>2011.8220892543218</v>
      </c>
      <c r="T120" s="59">
        <f>(T122+(T47-Constants!$E11)*T119)/(T119+1/(engine.cfg!$D158*T58))</f>
        <v>2010.0847001734503</v>
      </c>
      <c r="U120" s="59">
        <f>(U122+(U47-Constants!$E11)*U119)/(U119+1/(engine.cfg!$D158*U58))</f>
        <v>2008.7386798545201</v>
      </c>
      <c r="V120" s="59">
        <f>(V122+(V47-Constants!$E11)*V119)/(V119+1/(engine.cfg!$D158*V58))</f>
        <v>2007.7751282654776</v>
      </c>
      <c r="W120" s="59">
        <f>(W122+(W47-Constants!$E11)*W119)/(W119+1/(engine.cfg!$D158*W58))</f>
        <v>2007.1849439389778</v>
      </c>
    </row>
    <row r="121" spans="1:23" ht="15" hidden="1" customHeight="1" x14ac:dyDescent="0.25">
      <c r="A121" s="42" t="s">
        <v>260</v>
      </c>
      <c r="B121" s="42" t="s">
        <v>33</v>
      </c>
      <c r="C121" s="59">
        <f>MAX(MAX(C120/C58,C47-Constants!$E11)*C58,C47-Constants!$E11)</f>
        <v>2059.4337235802623</v>
      </c>
      <c r="D121" s="59">
        <f>MAX(MAX(D120/D58,D47-Constants!$E11)*D58,D47-Constants!$E11)</f>
        <v>2027.4845645822131</v>
      </c>
      <c r="E121" s="59">
        <f>MAX(MAX(E120/E58,E47-Constants!$E11)*E58,E47-Constants!$E11)</f>
        <v>1995.294658877322</v>
      </c>
      <c r="F121" s="59">
        <f>MAX(MAX(F120/F58,F47-Constants!$E11)*F58,F47-Constants!$E11)</f>
        <v>1962.8562984256225</v>
      </c>
      <c r="G121" s="59">
        <f>MAX(MAX(G120/G58,G47-Constants!$E11)*G58,G47-Constants!$E11)</f>
        <v>1930.161735086145</v>
      </c>
      <c r="H121" s="59">
        <f>MAX(MAX(H120/H58,H47-Constants!$E11)*H58,H47-Constants!$E11)</f>
        <v>1897.2032749834525</v>
      </c>
      <c r="I121" s="59">
        <f>MAX(MAX(I120/I58,I47-Constants!$E11)*I58,I47-Constants!$E11)</f>
        <v>1863.9734093951515</v>
      </c>
      <c r="J121" s="59">
        <f>MAX(MAX(J120/J58,J47-Constants!$E11)*J58,J47-Constants!$E11)</f>
        <v>1830.4649954750798</v>
      </c>
      <c r="K121" s="59">
        <f>MAX(MAX(K120/K58,K47-Constants!$E11)*K58,K47-Constants!$E11)</f>
        <v>1822.7058369611168</v>
      </c>
      <c r="L121" s="59">
        <f>MAX(MAX(L120/L58,L47-Constants!$E11)*L58,L47-Constants!$E11)</f>
        <v>2014.4319720774254</v>
      </c>
      <c r="M121" s="59">
        <f>MAX(MAX(M120/M58,M47-Constants!$E11)*M58,M47-Constants!$E11)</f>
        <v>2020.2120154463023</v>
      </c>
      <c r="N121" s="59">
        <f>MAX(MAX(N120/N58,N47-Constants!$E11)*N58,N47-Constants!$E11)</f>
        <v>2026.6746526660449</v>
      </c>
      <c r="O121" s="59">
        <f>MAX(MAX(O120/O58,O47-Constants!$E11)*O58,O47-Constants!$E11)</f>
        <v>2022.8552455884278</v>
      </c>
      <c r="P121" s="59">
        <f>MAX(MAX(P120/P58,P47-Constants!$E11)*P58,P47-Constants!$E11)</f>
        <v>2019.4680549549332</v>
      </c>
      <c r="Q121" s="59">
        <f>MAX(MAX(Q120/Q58,Q47-Constants!$E11)*Q58,Q47-Constants!$E11)</f>
        <v>2016.5054533367913</v>
      </c>
      <c r="R121" s="59">
        <f>MAX(MAX(R120/R58,R47-Constants!$E11)*R58,R47-Constants!$E11)</f>
        <v>2013.9595266296292</v>
      </c>
      <c r="S121" s="59">
        <f>MAX(MAX(S120/S58,S47-Constants!$E11)*S58,S47-Constants!$E11)</f>
        <v>2011.8220892543218</v>
      </c>
      <c r="T121" s="59">
        <f>MAX(MAX(T120/T58,T47-Constants!$E11)*T58,T47-Constants!$E11)</f>
        <v>2010.0847001734501</v>
      </c>
      <c r="U121" s="59">
        <f>MAX(MAX(U120/U58,U47-Constants!$E11)*U58,U47-Constants!$E11)</f>
        <v>2008.7386798545203</v>
      </c>
      <c r="V121" s="59">
        <f>MAX(MAX(V120/V58,V47-Constants!$E11)*V58,V47-Constants!$E11)</f>
        <v>2007.7751282654776</v>
      </c>
      <c r="W121" s="59">
        <f>MAX(MAX(W120/W58,W47-Constants!$E11)*W58,W47-Constants!$E11)</f>
        <v>2007.1849439389778</v>
      </c>
    </row>
    <row r="122" spans="1:23" ht="15" customHeight="1" x14ac:dyDescent="0.25">
      <c r="A122" s="42" t="s">
        <v>259</v>
      </c>
      <c r="B122" s="56" t="s">
        <v>33</v>
      </c>
      <c r="C122" s="59">
        <f>IF(C15="OK",engine.cfg!$D154*(engine.cfg!$D155+(engine.cfg!$D156-engine.cfg!$D155)*C19/engine.cfg!$D136),"N/A")</f>
        <v>3292.4708476011906</v>
      </c>
      <c r="D122" s="59">
        <f>IF(D15="OK",engine.cfg!$D154*(engine.cfg!$D155+(engine.cfg!$D156-engine.cfg!$D155)*D19/engine.cfg!$D136),"N/A")</f>
        <v>3329.5988480123774</v>
      </c>
      <c r="E122" s="59">
        <f>IF(E15="OK",engine.cfg!$D154*(engine.cfg!$D155+(engine.cfg!$D156-engine.cfg!$D155)*E19/engine.cfg!$D136),"N/A")</f>
        <v>3369.329996904421</v>
      </c>
      <c r="F122" s="59">
        <f>IF(F15="OK",engine.cfg!$D154*(engine.cfg!$D155+(engine.cfg!$D156-engine.cfg!$D155)*F19/engine.cfg!$D136),"N/A")</f>
        <v>3411.9597301114245</v>
      </c>
      <c r="G122" s="59">
        <f>IF(G15="OK",engine.cfg!$D154*(engine.cfg!$D155+(engine.cfg!$D156-engine.cfg!$D155)*G19/engine.cfg!$D136),"N/A")</f>
        <v>3457.8305996610557</v>
      </c>
      <c r="H122" s="59">
        <f>IF(H15="OK",engine.cfg!$D154*(engine.cfg!$D155+(engine.cfg!$D156-engine.cfg!$D155)*H19/engine.cfg!$D136),"N/A")</f>
        <v>3507.3421159643544</v>
      </c>
      <c r="I122" s="59">
        <f>IF(I15="OK",engine.cfg!$D154*(engine.cfg!$D155+(engine.cfg!$D156-engine.cfg!$D155)*I19/engine.cfg!$D136),"N/A")</f>
        <v>3560.9631720360589</v>
      </c>
      <c r="J122" s="59">
        <f>IF(J15="OK",engine.cfg!$D154*(engine.cfg!$D155+(engine.cfg!$D156-engine.cfg!$D155)*J19/engine.cfg!$D136),"N/A")</f>
        <v>3619.2478772052541</v>
      </c>
      <c r="K122" s="59">
        <f>IF(K15="OK",engine.cfg!$D154*(engine.cfg!$D155+(engine.cfg!$D156-engine.cfg!$D155)*K19/engine.cfg!$D136),"N/A")</f>
        <v>3633.4022534259407</v>
      </c>
      <c r="L122" s="59">
        <f>IF(L15="OK",engine.cfg!$D154*(engine.cfg!$D155+(engine.cfg!$D156-engine.cfg!$D155)*L19/engine.cfg!$D136),"N/A")</f>
        <v>4282</v>
      </c>
      <c r="M122" s="59">
        <f>IF(M15="OK",engine.cfg!$D154*(engine.cfg!$D155+(engine.cfg!$D156-engine.cfg!$D155)*M19/engine.cfg!$D136),"N/A")</f>
        <v>4282</v>
      </c>
      <c r="N122" s="59">
        <f>IF(N15="OK",engine.cfg!$D154*(engine.cfg!$D155+(engine.cfg!$D156-engine.cfg!$D155)*N19/engine.cfg!$D136),"N/A")</f>
        <v>4280.9535699437829</v>
      </c>
      <c r="O122" s="59">
        <f>IF(O15="OK",engine.cfg!$D154*(engine.cfg!$D155+(engine.cfg!$D156-engine.cfg!$D155)*O19/engine.cfg!$D136),"N/A")</f>
        <v>4247.5445879351646</v>
      </c>
      <c r="P122" s="59">
        <f>IF(P15="OK",engine.cfg!$D154*(engine.cfg!$D155+(engine.cfg!$D156-engine.cfg!$D155)*P19/engine.cfg!$D136),"N/A")</f>
        <v>4212.7744958723897</v>
      </c>
      <c r="Q122" s="59">
        <f>IF(Q15="OK",engine.cfg!$D154*(engine.cfg!$D155+(engine.cfg!$D156-engine.cfg!$D155)*Q19/engine.cfg!$D136),"N/A")</f>
        <v>4176.7551771779599</v>
      </c>
      <c r="R122" s="59">
        <f>IF(R15="OK",engine.cfg!$D154*(engine.cfg!$D155+(engine.cfg!$D156-engine.cfg!$D155)*R19/engine.cfg!$D136),"N/A")</f>
        <v>4139.6016910117942</v>
      </c>
      <c r="S122" s="59">
        <f>IF(S15="OK",engine.cfg!$D154*(engine.cfg!$D155+(engine.cfg!$D156-engine.cfg!$D155)*S19/engine.cfg!$D136),"N/A")</f>
        <v>4101.4310522677733</v>
      </c>
      <c r="T122" s="59">
        <f>IF(T15="OK",engine.cfg!$D154*(engine.cfg!$D155+(engine.cfg!$D156-engine.cfg!$D155)*T19/engine.cfg!$D136),"N/A")</f>
        <v>4062.361057616768</v>
      </c>
      <c r="U122" s="59">
        <f>IF(U15="OK",engine.cfg!$D154*(engine.cfg!$D155+(engine.cfg!$D156-engine.cfg!$D155)*U19/engine.cfg!$D136),"N/A")</f>
        <v>4022.5091768596239</v>
      </c>
      <c r="V122" s="59">
        <f>IF(V15="OK",engine.cfg!$D154*(engine.cfg!$D155+(engine.cfg!$D156-engine.cfg!$D155)*V19/engine.cfg!$D136),"N/A")</f>
        <v>3981.9915255380915</v>
      </c>
      <c r="W122" s="59">
        <f>IF(W15="OK",engine.cfg!$D154*(engine.cfg!$D155+(engine.cfg!$D156-engine.cfg!$D155)*W19/engine.cfg!$D136),"N/A")</f>
        <v>3940.9219312524742</v>
      </c>
    </row>
    <row r="123" spans="1:23" ht="15" customHeight="1" x14ac:dyDescent="0.25">
      <c r="A123" s="42" t="s">
        <v>253</v>
      </c>
      <c r="B123" s="56" t="s">
        <v>33</v>
      </c>
      <c r="C123" s="59">
        <f>IF(C15="OK",(C121-(C47-Constants!$E11))*C119,"N/A")</f>
        <v>1331.1053965723697</v>
      </c>
      <c r="D123" s="59">
        <f>IF(D15="OK",(D121-(D47-Constants!$E11))*D119,"N/A")</f>
        <v>1329.933285537345</v>
      </c>
      <c r="E123" s="59">
        <f>IF(E15="OK",(E121-(E47-Constants!$E11))*E119,"N/A")</f>
        <v>1328.8195660511644</v>
      </c>
      <c r="F123" s="59">
        <f>IF(F15="OK",(F121-(F47-Constants!$E11))*F119,"N/A")</f>
        <v>1327.7776852410664</v>
      </c>
      <c r="G123" s="59">
        <f>IF(G15="OK",(G121-(G47-Constants!$E11))*G119,"N/A")</f>
        <v>1326.8236628145487</v>
      </c>
      <c r="H123" s="59">
        <f>IF(H15="OK",(H121-(H47-Constants!$E11))*H119,"N/A")</f>
        <v>1325.9766567016916</v>
      </c>
      <c r="I123" s="59">
        <f>IF(I15="OK",(I121-(I47-Constants!$E11))*I119,"N/A")</f>
        <v>1325.259677203187</v>
      </c>
      <c r="J123" s="59">
        <f>IF(J15="OK",(J121-(J47-Constants!$E11))*J119,"N/A")</f>
        <v>1324.7004962004146</v>
      </c>
      <c r="K123" s="59">
        <f>IF(K15="OK",(K121-(K47-Constants!$E11))*K119,"N/A")</f>
        <v>1324.5974578027797</v>
      </c>
      <c r="L123" s="59">
        <f>IF(L15="OK",(L121-(L47-Constants!$E11))*L119,"N/A")</f>
        <v>1636.1362459681054</v>
      </c>
      <c r="M123" s="59">
        <f>IF(M15="OK",(M121-(M47-Constants!$E11))*M119,"N/A")</f>
        <v>1645.3794284695564</v>
      </c>
      <c r="N123" s="59">
        <f>IF(N15="OK",(N121-(N47-Constants!$E11))*N119,"N/A")</f>
        <v>1655.1212607439541</v>
      </c>
      <c r="O123" s="59">
        <f>IF(O15="OK",(O121-(O47-Constants!$E11))*O119,"N/A")</f>
        <v>1648.0712304456392</v>
      </c>
      <c r="P123" s="59">
        <f>IF(P15="OK",(P121-(P47-Constants!$E11))*P119,"N/A")</f>
        <v>1641.1335160635128</v>
      </c>
      <c r="Q123" s="59">
        <f>IF(Q15="OK",(Q121-(Q47-Constants!$E11))*Q119,"N/A")</f>
        <v>1634.3112870480786</v>
      </c>
      <c r="R123" s="59">
        <f>IF(R15="OK",(R121-(R47-Constants!$E11))*R119,"N/A")</f>
        <v>1627.607664333296</v>
      </c>
      <c r="S123" s="59">
        <f>IF(S15="OK",(S121-(S47-Constants!$E11))*S119,"N/A")</f>
        <v>1621.025669840343</v>
      </c>
      <c r="T123" s="59">
        <f>IF(T15="OK",(T121-(T47-Constants!$E11))*T119,"N/A")</f>
        <v>1614.5681788067347</v>
      </c>
      <c r="U123" s="59">
        <f>IF(U15="OK",(U121-(U47-Constants!$E11))*U119,"N/A")</f>
        <v>1608.237875913843</v>
      </c>
      <c r="V123" s="59">
        <f>IF(V15="OK",(V121-(V47-Constants!$E11))*V119,"N/A")</f>
        <v>1602.037216007991</v>
      </c>
      <c r="W123" s="59">
        <f>IF(W15="OK",(W121-(W47-Constants!$E11))*W119,"N/A")</f>
        <v>1595.9683900209473</v>
      </c>
    </row>
    <row r="124" spans="1:23" ht="15" customHeight="1" x14ac:dyDescent="0.25">
      <c r="A124" s="210" t="s">
        <v>248</v>
      </c>
      <c r="B124" s="56" t="s">
        <v>12</v>
      </c>
      <c r="C124" s="59">
        <f>IF(C15="OK",C125/Constants!$F10+Constants!$D11,"N/A")</f>
        <v>816.49747279378937</v>
      </c>
      <c r="D124" s="59">
        <f>IF(D15="OK",D125/Constants!$F10+Constants!$D11,"N/A")</f>
        <v>837.77531248612911</v>
      </c>
      <c r="E124" s="59">
        <f>IF(E15="OK",E125/Constants!$F10+Constants!$D11,"N/A")</f>
        <v>860.46690602958699</v>
      </c>
      <c r="F124" s="59">
        <f>IF(F15="OK",F125/Constants!$F10+Constants!$D11,"N/A")</f>
        <v>884.72891381686566</v>
      </c>
      <c r="G124" s="59">
        <f>IF(G15="OK",G125/Constants!$F10+Constants!$D11,"N/A")</f>
        <v>910.74274269250384</v>
      </c>
      <c r="H124" s="59">
        <f>IF(H15="OK",H125/Constants!$F10+Constants!$D11,"N/A")</f>
        <v>938.71969959036812</v>
      </c>
      <c r="I124" s="59">
        <f>IF(I15="OK",I125/Constants!$F10+Constants!$D11,"N/A")</f>
        <v>968.90749712937338</v>
      </c>
      <c r="J124" s="59">
        <f>IF(J15="OK",J125/Constants!$F10+Constants!$D11,"N/A")</f>
        <v>1001.5985450026886</v>
      </c>
      <c r="K124" s="59">
        <f>IF(K15="OK",K125/Constants!$F10+Constants!$D11,"N/A")</f>
        <v>1009.5193309017562</v>
      </c>
      <c r="L124" s="59">
        <f>IF(L15="OK",L125/Constants!$F10+Constants!$D11,"N/A")</f>
        <v>1196.774307795497</v>
      </c>
      <c r="M124" s="59">
        <f>IF(M15="OK",M125/Constants!$F10+Constants!$D11,"N/A")</f>
        <v>1191.6392064058018</v>
      </c>
      <c r="N124" s="59">
        <f>IF(N15="OK",N125/Constants!$F10+Constants!$D11,"N/A")</f>
        <v>1185.6457273332385</v>
      </c>
      <c r="O124" s="59">
        <f>IF(O15="OK",O125/Constants!$F10+Constants!$D11,"N/A")</f>
        <v>1171.0018652719586</v>
      </c>
      <c r="P124" s="59">
        <f>IF(P15="OK",P125/Constants!$F10+Constants!$D11,"N/A")</f>
        <v>1155.5394332271539</v>
      </c>
      <c r="Q124" s="59">
        <f>IF(Q15="OK",Q125/Constants!$F10+Constants!$D11,"N/A")</f>
        <v>1139.3188278499342</v>
      </c>
      <c r="R124" s="59">
        <f>IF(R15="OK",R125/Constants!$F10+Constants!$D11,"N/A")</f>
        <v>1122.4022370436101</v>
      </c>
      <c r="S124" s="59">
        <f>IF(S15="OK",S125/Constants!$F10+Constants!$D11,"N/A")</f>
        <v>1104.8529902374617</v>
      </c>
      <c r="T124" s="59">
        <f>IF(T15="OK",T125/Constants!$F10+Constants!$D11,"N/A")</f>
        <v>1086.734932672241</v>
      </c>
      <c r="U124" s="59">
        <f>IF(U15="OK",U125/Constants!$F10+Constants!$D11,"N/A")</f>
        <v>1068.1118338587671</v>
      </c>
      <c r="V124" s="59">
        <f>IF(V15="OK",V125/Constants!$F10+Constants!$D11,"N/A")</f>
        <v>1049.0468386278335</v>
      </c>
      <c r="W124" s="59">
        <f>IF(W15="OK",W125/Constants!$F10+Constants!$D11,"N/A")</f>
        <v>1029.6019673508486</v>
      </c>
    </row>
    <row r="125" spans="1:23" ht="15" customHeight="1" x14ac:dyDescent="0.25">
      <c r="A125" s="210"/>
      <c r="B125" s="56" t="s">
        <v>33</v>
      </c>
      <c r="C125" s="59">
        <f>IF(C15="OK",MAX((C122-C123)*engine.cfg!$D158,C47-Constants!$E11),"N/A")</f>
        <v>1961.3654510288209</v>
      </c>
      <c r="D125" s="59">
        <f>IF(D15="OK",MAX((D122-D123)*engine.cfg!$D158,D47-Constants!$E11),"N/A")</f>
        <v>1999.6655624750324</v>
      </c>
      <c r="E125" s="59">
        <f>IF(E15="OK",MAX((E122-E123)*engine.cfg!$D158,E47-Constants!$E11),"N/A")</f>
        <v>2040.5104308532566</v>
      </c>
      <c r="F125" s="59">
        <f>IF(F15="OK",MAX((F122-F123)*engine.cfg!$D158,F47-Constants!$E11),"N/A")</f>
        <v>2084.1820448703584</v>
      </c>
      <c r="G125" s="59">
        <f>IF(G15="OK",MAX((G122-G123)*engine.cfg!$D158,G47-Constants!$E11),"N/A")</f>
        <v>2131.006936846507</v>
      </c>
      <c r="H125" s="59">
        <f>IF(H15="OK",MAX((H122-H123)*engine.cfg!$D158,H47-Constants!$E11),"N/A")</f>
        <v>2181.3654592626626</v>
      </c>
      <c r="I125" s="59">
        <f>IF(I15="OK",MAX((I122-I123)*engine.cfg!$D158,I47-Constants!$E11),"N/A")</f>
        <v>2235.7034948328719</v>
      </c>
      <c r="J125" s="59">
        <f>IF(J15="OK",MAX((J122-J123)*engine.cfg!$D158,J47-Constants!$E11),"N/A")</f>
        <v>2294.5473810048397</v>
      </c>
      <c r="K125" s="59">
        <f>IF(K15="OK",MAX((K122-K123)*engine.cfg!$D158,K47-Constants!$E11),"N/A")</f>
        <v>2308.8047956231612</v>
      </c>
      <c r="L125" s="59">
        <f>IF(L15="OK",MAX((L122-L123)*engine.cfg!$D158,L47-Constants!$E11),"N/A")</f>
        <v>2645.8637540318946</v>
      </c>
      <c r="M125" s="59">
        <f>IF(M15="OK",MAX((M122-M123)*engine.cfg!$D158,M47-Constants!$E11),"N/A")</f>
        <v>2636.6205715304436</v>
      </c>
      <c r="N125" s="59">
        <f>IF(N15="OK",MAX((N122-N123)*engine.cfg!$D158,N47-Constants!$E11),"N/A")</f>
        <v>2625.8323091998291</v>
      </c>
      <c r="O125" s="59">
        <f>IF(O15="OK",MAX((O122-O123)*engine.cfg!$D158,O47-Constants!$E11),"N/A")</f>
        <v>2599.4733574895254</v>
      </c>
      <c r="P125" s="59">
        <f>IF(P15="OK",MAX((P122-P123)*engine.cfg!$D158,P47-Constants!$E11),"N/A")</f>
        <v>2571.6409798088771</v>
      </c>
      <c r="Q125" s="59">
        <f>IF(Q15="OK",MAX((Q122-Q123)*engine.cfg!$D158,Q47-Constants!$E11),"N/A")</f>
        <v>2542.4438901298813</v>
      </c>
      <c r="R125" s="59">
        <f>IF(R15="OK",MAX((R122-R123)*engine.cfg!$D158,R47-Constants!$E11),"N/A")</f>
        <v>2511.9940266784979</v>
      </c>
      <c r="S125" s="59">
        <f>IF(S15="OK",MAX((S122-S123)*engine.cfg!$D158,S47-Constants!$E11),"N/A")</f>
        <v>2480.4053824274306</v>
      </c>
      <c r="T125" s="59">
        <f>IF(T15="OK",MAX((T122-T123)*engine.cfg!$D158,T47-Constants!$E11),"N/A")</f>
        <v>2447.7928788100335</v>
      </c>
      <c r="U125" s="59">
        <f>IF(U15="OK",MAX((U122-U123)*engine.cfg!$D158,U47-Constants!$E11),"N/A")</f>
        <v>2414.2713009457811</v>
      </c>
      <c r="V125" s="59">
        <f>IF(V15="OK",MAX((V122-V123)*engine.cfg!$D158,V47-Constants!$E11),"N/A")</f>
        <v>2379.9543095301005</v>
      </c>
      <c r="W125" s="59">
        <f>IF(W15="OK",MAX((W122-W123)*engine.cfg!$D158,W47-Constants!$E11),"N/A")</f>
        <v>2344.9535412315272</v>
      </c>
    </row>
    <row r="126" spans="1:23" ht="15" customHeight="1" x14ac:dyDescent="0.25">
      <c r="A126" s="210" t="s">
        <v>2</v>
      </c>
      <c r="B126" s="56" t="s">
        <v>12</v>
      </c>
      <c r="C126" s="59">
        <f>IF(C15="OK",C127/Constants!$F10+Constants!$D11,"N/A")</f>
        <v>870.97984643347888</v>
      </c>
      <c r="D126" s="59">
        <f>IF(D15="OK",D127/Constants!$F10+Constants!$D11,"N/A")</f>
        <v>853.23031365678514</v>
      </c>
      <c r="E126" s="59">
        <f>IF(E15="OK",E127/Constants!$F10+Constants!$D11,"N/A")</f>
        <v>835.34703270962325</v>
      </c>
      <c r="F126" s="59">
        <f>IF(F15="OK",F127/Constants!$F10+Constants!$D11,"N/A")</f>
        <v>817.32572134756754</v>
      </c>
      <c r="G126" s="59">
        <f>IF(G15="OK",G127/Constants!$F10+Constants!$D11,"N/A")</f>
        <v>799.16207504785837</v>
      </c>
      <c r="H126" s="59">
        <f>IF(H15="OK",H127/Constants!$F10+Constants!$D11,"N/A")</f>
        <v>780.85181943525106</v>
      </c>
      <c r="I126" s="59">
        <f>IF(I15="OK",I127/Constants!$F10+Constants!$D11,"N/A")</f>
        <v>762.39078299730625</v>
      </c>
      <c r="J126" s="59">
        <f>IF(J15="OK",J127/Constants!$F10+Constants!$D11,"N/A")</f>
        <v>743.77499748615548</v>
      </c>
      <c r="K126" s="59">
        <f>IF(K15="OK",K127/Constants!$F10+Constants!$D11,"N/A")</f>
        <v>739.46435386728706</v>
      </c>
      <c r="L126" s="59">
        <f>IF(L15="OK",L127/Constants!$F10+Constants!$D11,"N/A")</f>
        <v>845.97887337634768</v>
      </c>
      <c r="M126" s="59">
        <f>IF(M15="OK",M127/Constants!$F10+Constants!$D11,"N/A")</f>
        <v>849.1900085812789</v>
      </c>
      <c r="N126" s="59">
        <f>IF(N15="OK",N127/Constants!$F10+Constants!$D11,"N/A")</f>
        <v>852.78036259224734</v>
      </c>
      <c r="O126" s="59">
        <f>IF(O15="OK",O127/Constants!$F10+Constants!$D11,"N/A")</f>
        <v>850.65846977134868</v>
      </c>
      <c r="P126" s="59">
        <f>IF(P15="OK",P127/Constants!$F10+Constants!$D11,"N/A")</f>
        <v>848.77669719718472</v>
      </c>
      <c r="Q126" s="59">
        <f>IF(Q15="OK",Q127/Constants!$F10+Constants!$D11,"N/A")</f>
        <v>847.13080740932844</v>
      </c>
      <c r="R126" s="59">
        <f>IF(R15="OK",R127/Constants!$F10+Constants!$D11,"N/A")</f>
        <v>845.71640368312717</v>
      </c>
      <c r="S126" s="59">
        <f>IF(S15="OK",S127/Constants!$F10+Constants!$D11,"N/A")</f>
        <v>844.52893847462349</v>
      </c>
      <c r="T126" s="59">
        <f>IF(T15="OK",T127/Constants!$F10+Constants!$D11,"N/A")</f>
        <v>843.56372231858393</v>
      </c>
      <c r="U126" s="59">
        <f>IF(U15="OK",U127/Constants!$F10+Constants!$D11,"N/A")</f>
        <v>842.81593325251094</v>
      </c>
      <c r="V126" s="59">
        <f>IF(V15="OK",V127/Constants!$F10+Constants!$D11,"N/A")</f>
        <v>842.28062681415406</v>
      </c>
      <c r="W126" s="59">
        <f>IF(W15="OK",W127/Constants!$F10+Constants!$D11,"N/A")</f>
        <v>841.95274663276575</v>
      </c>
    </row>
    <row r="127" spans="1:23" ht="15" customHeight="1" x14ac:dyDescent="0.25">
      <c r="A127" s="210"/>
      <c r="B127" s="56" t="s">
        <v>33</v>
      </c>
      <c r="C127" s="59">
        <f>IF(C15="OK",MAX(C125*C58,C47-Constants!$E11),"N/A")</f>
        <v>2059.4337235802618</v>
      </c>
      <c r="D127" s="59">
        <f>IF(D15="OK",MAX(D125*D58,D47-Constants!$E11),"N/A")</f>
        <v>2027.4845645822131</v>
      </c>
      <c r="E127" s="59">
        <f>IF(E15="OK",MAX(E125*E58,E47-Constants!$E11),"N/A")</f>
        <v>1995.294658877322</v>
      </c>
      <c r="F127" s="59">
        <f>IF(F15="OK",MAX(F125*F58,F47-Constants!$E11),"N/A")</f>
        <v>1962.8562984256216</v>
      </c>
      <c r="G127" s="59">
        <f>IF(G15="OK",MAX(G125*G58,G47-Constants!$E11),"N/A")</f>
        <v>1930.1617350861452</v>
      </c>
      <c r="H127" s="59">
        <f>IF(H15="OK",MAX(H125*H58,H47-Constants!$E11),"N/A")</f>
        <v>1897.203274983452</v>
      </c>
      <c r="I127" s="59">
        <f>IF(I15="OK",MAX(I125*I58,I47-Constants!$E11),"N/A")</f>
        <v>1863.9734093951511</v>
      </c>
      <c r="J127" s="59">
        <f>IF(J15="OK",MAX(J125*J58,J47-Constants!$E11),"N/A")</f>
        <v>1830.4649954750798</v>
      </c>
      <c r="K127" s="59">
        <f>IF(K15="OK",MAX(K125*K58,K47-Constants!$E11),"N/A")</f>
        <v>1822.7058369611168</v>
      </c>
      <c r="L127" s="59">
        <f>IF(L15="OK",MAX(L125*L58,L47-Constants!$E11),"N/A")</f>
        <v>2014.4319720774258</v>
      </c>
      <c r="M127" s="59">
        <f>IF(M15="OK",MAX(M125*M58,M47-Constants!$E11),"N/A")</f>
        <v>2020.2120154463021</v>
      </c>
      <c r="N127" s="59">
        <f>IF(N15="OK",MAX(N125*N58,N47-Constants!$E11),"N/A")</f>
        <v>2026.6746526660452</v>
      </c>
      <c r="O127" s="59">
        <f>IF(O15="OK",MAX(O125*O58,O47-Constants!$E11),"N/A")</f>
        <v>2022.8552455884278</v>
      </c>
      <c r="P127" s="59">
        <f>IF(P15="OK",MAX(P125*P58,P47-Constants!$E11),"N/A")</f>
        <v>2019.4680549549323</v>
      </c>
      <c r="Q127" s="59">
        <f>IF(Q15="OK",MAX(Q125*Q58,Q47-Constants!$E11),"N/A")</f>
        <v>2016.5054533367913</v>
      </c>
      <c r="R127" s="59">
        <f>IF(R15="OK",MAX(R125*R58,R47-Constants!$E11),"N/A")</f>
        <v>2013.959526629629</v>
      </c>
      <c r="S127" s="59">
        <f>IF(S15="OK",MAX(S125*S58,S47-Constants!$E11),"N/A")</f>
        <v>2011.8220892543222</v>
      </c>
      <c r="T127" s="59">
        <f>IF(T15="OK",MAX(T125*T58,T47-Constants!$E11),"N/A")</f>
        <v>2010.084700173451</v>
      </c>
      <c r="U127" s="59">
        <f>IF(U15="OK",MAX(U125*U58,U47-Constants!$E11),"N/A")</f>
        <v>2008.7386798545199</v>
      </c>
      <c r="V127" s="59">
        <f>IF(V15="OK",MAX(V125*V58,V47-Constants!$E11),"N/A")</f>
        <v>2007.7751282654774</v>
      </c>
      <c r="W127" s="59">
        <f>IF(W15="OK",MAX(W125*W58,W47-Constants!$E11),"N/A")</f>
        <v>2007.1849439389782</v>
      </c>
    </row>
    <row r="128" spans="1:23" ht="15" customHeight="1" x14ac:dyDescent="0.25">
      <c r="A128" s="210" t="s">
        <v>261</v>
      </c>
      <c r="B128" s="56" t="s">
        <v>12</v>
      </c>
      <c r="C128" s="59">
        <f>IF(C15="OK",C129/Constants!$F10+Constants!$D11,"N/A")</f>
        <v>720.81614402908485</v>
      </c>
      <c r="D128" s="59">
        <f>IF(D15="OK",D129/Constants!$F10+Constants!$D11,"N/A")</f>
        <v>705.3961856149557</v>
      </c>
      <c r="E128" s="59">
        <f>IF(E15="OK",E129/Constants!$F10+Constants!$D11,"N/A")</f>
        <v>689.86003308729539</v>
      </c>
      <c r="F128" s="59">
        <f>IF(F15="OK",F129/Constants!$F10+Constants!$D11,"N/A")</f>
        <v>674.20396623375791</v>
      </c>
      <c r="G128" s="59">
        <f>IF(G15="OK",G129/Constants!$F10+Constants!$D11,"N/A")</f>
        <v>658.42424548763051</v>
      </c>
      <c r="H128" s="59">
        <f>IF(H15="OK",H129/Constants!$F10+Constants!$D11,"N/A")</f>
        <v>642.51715747294122</v>
      </c>
      <c r="I128" s="59">
        <f>IF(I15="OK",I129/Constants!$F10+Constants!$D11,"N/A")</f>
        <v>626.47907817608098</v>
      </c>
      <c r="J128" s="59">
        <f>IF(J15="OK",J129/Constants!$F10+Constants!$D11,"N/A")</f>
        <v>610.3065601701303</v>
      </c>
      <c r="K128" s="59">
        <f>IF(K15="OK",K129/Constants!$F10+Constants!$D11,"N/A")</f>
        <v>606.56167594262206</v>
      </c>
      <c r="L128" s="59">
        <f>IF(L15="OK",L129/Constants!$F10+Constants!$D11,"N/A")</f>
        <v>699.09647570294567</v>
      </c>
      <c r="M128" s="59">
        <f>IF(M15="OK",M129/Constants!$F10+Constants!$D11,"N/A")</f>
        <v>701.88615878616474</v>
      </c>
      <c r="N128" s="59">
        <f>IF(N15="OK",N129/Constants!$F10+Constants!$D11,"N/A")</f>
        <v>705.00528931414294</v>
      </c>
      <c r="O128" s="59">
        <f>IF(O15="OK",O129/Constants!$F10+Constants!$D11,"N/A")</f>
        <v>703.16188873176498</v>
      </c>
      <c r="P128" s="59">
        <f>IF(P15="OK",P129/Constants!$F10+Constants!$D11,"N/A")</f>
        <v>701.52709331469566</v>
      </c>
      <c r="Q128" s="59">
        <f>IF(Q15="OK",Q129/Constants!$F10+Constants!$D11,"N/A")</f>
        <v>700.09722175681975</v>
      </c>
      <c r="R128" s="59">
        <f>IF(R15="OK",R129/Constants!$F10+Constants!$D11,"N/A")</f>
        <v>698.86845439075967</v>
      </c>
      <c r="S128" s="59">
        <f>IF(S15="OK",S129/Constants!$F10+Constants!$D11,"N/A")</f>
        <v>697.83684052442777</v>
      </c>
      <c r="T128" s="59">
        <f>IF(T15="OK",T129/Constants!$F10+Constants!$D11,"N/A")</f>
        <v>696.99830617121256</v>
      </c>
      <c r="U128" s="59">
        <f>IF(U15="OK",U129/Constants!$F10+Constants!$D11,"N/A")</f>
        <v>696.34866223711856</v>
      </c>
      <c r="V128" s="59">
        <f>IF(V15="OK",V129/Constants!$F10+Constants!$D11,"N/A")</f>
        <v>695.88361320613114</v>
      </c>
      <c r="W128" s="59">
        <f>IF(W15="OK",W129/Constants!$F10+Constants!$D11,"N/A")</f>
        <v>695.59876634140323</v>
      </c>
    </row>
    <row r="129" spans="1:23" ht="15" customHeight="1" x14ac:dyDescent="0.25">
      <c r="A129" s="210"/>
      <c r="B129" s="56" t="s">
        <v>33</v>
      </c>
      <c r="C129" s="59">
        <f>IF(C15="OK",C127*engine.cfg!$D161/engine.cfg!$D154,"N/A")</f>
        <v>1789.1390592523528</v>
      </c>
      <c r="D129" s="59">
        <f>IF(D15="OK",D127*engine.cfg!$D161/engine.cfg!$D154,"N/A")</f>
        <v>1761.3831341069204</v>
      </c>
      <c r="E129" s="59">
        <f>IF(E15="OK",E127*engine.cfg!$D161/engine.cfg!$D154,"N/A")</f>
        <v>1733.4180595571318</v>
      </c>
      <c r="F129" s="59">
        <f>IF(F15="OK",F127*engine.cfg!$D161/engine.cfg!$D154,"N/A")</f>
        <v>1705.2371392207642</v>
      </c>
      <c r="G129" s="59">
        <f>IF(G15="OK",G127*engine.cfg!$D161/engine.cfg!$D154,"N/A")</f>
        <v>1676.8336418777349</v>
      </c>
      <c r="H129" s="59">
        <f>IF(H15="OK",H127*engine.cfg!$D161/engine.cfg!$D154,"N/A")</f>
        <v>1648.2008834512942</v>
      </c>
      <c r="I129" s="59">
        <f>IF(I15="OK",I127*engine.cfg!$D161/engine.cfg!$D154,"N/A")</f>
        <v>1619.3323407169457</v>
      </c>
      <c r="J129" s="59">
        <f>IF(J15="OK",J127*engine.cfg!$D161/engine.cfg!$D154,"N/A")</f>
        <v>1590.2218083062346</v>
      </c>
      <c r="K129" s="59">
        <f>IF(K15="OK",K127*engine.cfg!$D161/engine.cfg!$D154,"N/A")</f>
        <v>1583.4810166967197</v>
      </c>
      <c r="L129" s="59">
        <f>IF(L15="OK",L127*engine.cfg!$D161/engine.cfg!$D154,"N/A")</f>
        <v>1750.0436562653022</v>
      </c>
      <c r="M129" s="59">
        <f>IF(M15="OK",M127*engine.cfg!$D161/engine.cfg!$D154,"N/A")</f>
        <v>1755.0650858150966</v>
      </c>
      <c r="N129" s="59">
        <f>IF(N15="OK",N127*engine.cfg!$D161/engine.cfg!$D154,"N/A")</f>
        <v>1760.6795207654573</v>
      </c>
      <c r="O129" s="59">
        <f>IF(O15="OK",O127*engine.cfg!$D161/engine.cfg!$D154,"N/A")</f>
        <v>1757.3613997171769</v>
      </c>
      <c r="P129" s="59">
        <f>IF(P15="OK",P127*engine.cfg!$D161/engine.cfg!$D154,"N/A")</f>
        <v>1754.4187679664522</v>
      </c>
      <c r="Q129" s="59">
        <f>IF(Q15="OK",Q127*engine.cfg!$D161/engine.cfg!$D154,"N/A")</f>
        <v>1751.8449991622756</v>
      </c>
      <c r="R129" s="59">
        <f>IF(R15="OK",R127*engine.cfg!$D161/engine.cfg!$D154,"N/A")</f>
        <v>1749.6332179033675</v>
      </c>
      <c r="S129" s="59">
        <f>IF(S15="OK",S127*engine.cfg!$D161/engine.cfg!$D154,"N/A")</f>
        <v>1747.77631294397</v>
      </c>
      <c r="T129" s="59">
        <f>IF(T15="OK",T127*engine.cfg!$D161/engine.cfg!$D154,"N/A")</f>
        <v>1746.2669511081826</v>
      </c>
      <c r="U129" s="59">
        <f>IF(U15="OK",U127*engine.cfg!$D161/engine.cfg!$D154,"N/A")</f>
        <v>1745.0975920268133</v>
      </c>
      <c r="V129" s="59">
        <f>IF(V15="OK",V127*engine.cfg!$D161/engine.cfg!$D154,"N/A")</f>
        <v>1744.2605037710362</v>
      </c>
      <c r="W129" s="59">
        <f>IF(W15="OK",W127*engine.cfg!$D161/engine.cfg!$D154,"N/A")</f>
        <v>1743.7477794145259</v>
      </c>
    </row>
    <row r="130" spans="1:23" ht="15" customHeight="1" x14ac:dyDescent="0.25">
      <c r="A130" s="210" t="s">
        <v>1</v>
      </c>
      <c r="B130" s="56" t="s">
        <v>12</v>
      </c>
      <c r="C130" s="59">
        <f>IF(C15="OK",C131/Constants!$F10+Constants!$D11,"N/A")</f>
        <v>770.51445123053907</v>
      </c>
      <c r="D130" s="59">
        <f>IF(D15="OK",D131/Constants!$F10+Constants!$D11,"N/A")</f>
        <v>719.00955122490438</v>
      </c>
      <c r="E130" s="59">
        <f>IF(E15="OK",E131/Constants!$F10+Constants!$D11,"N/A")</f>
        <v>668.52064593777504</v>
      </c>
      <c r="F130" s="59">
        <f>IF(F15="OK",F131/Constants!$F10+Constants!$D11,"N/A")</f>
        <v>619.05598749380954</v>
      </c>
      <c r="G130" s="59">
        <f>IF(G15="OK",G131/Constants!$F10+Constants!$D11,"N/A")</f>
        <v>570.62433547579531</v>
      </c>
      <c r="H130" s="59">
        <f>IF(H15="OK",H131/Constants!$F10+Constants!$D11,"N/A")</f>
        <v>523.23499939375438</v>
      </c>
      <c r="I130" s="59">
        <f>IF(I15="OK",I131/Constants!$F10+Constants!$D11,"N/A")</f>
        <v>476.89788600746033</v>
      </c>
      <c r="J130" s="59">
        <f>IF(J15="OK",J131/Constants!$F10+Constants!$D11,"N/A")</f>
        <v>431.62355220534289</v>
      </c>
      <c r="K130" s="59">
        <f>IF(K15="OK",K131/Constants!$F10+Constants!$D11,"N/A")</f>
        <v>421.34596155688905</v>
      </c>
      <c r="L130" s="59">
        <f>IF(L15="OK",L131/Constants!$F10+Constants!$D11,"N/A")</f>
        <v>467.07117821112979</v>
      </c>
      <c r="M130" s="59">
        <f>IF(M15="OK",M131/Constants!$F10+Constants!$D11,"N/A")</f>
        <v>473.93503178030164</v>
      </c>
      <c r="N130" s="59">
        <f>IF(N15="OK",N131/Constants!$F10+Constants!$D11,"N/A")</f>
        <v>481.81158847565325</v>
      </c>
      <c r="O130" s="59">
        <f>IF(O15="OK",O131/Constants!$F10+Constants!$D11,"N/A")</f>
        <v>486.59528446743445</v>
      </c>
      <c r="P130" s="59">
        <f>IF(P15="OK",P131/Constants!$F10+Constants!$D11,"N/A")</f>
        <v>492.24815211361295</v>
      </c>
      <c r="Q130" s="59">
        <f>IF(Q15="OK",Q131/Constants!$F10+Constants!$D11,"N/A")</f>
        <v>498.76805008418512</v>
      </c>
      <c r="R130" s="59">
        <f>IF(R15="OK",R131/Constants!$F10+Constants!$D11,"N/A")</f>
        <v>506.15353555360014</v>
      </c>
      <c r="S130" s="59">
        <f>IF(S15="OK",S131/Constants!$F10+Constants!$D11,"N/A")</f>
        <v>514.40383615180485</v>
      </c>
      <c r="T130" s="59">
        <f>IF(T15="OK",T131/Constants!$F10+Constants!$D11,"N/A")</f>
        <v>523.51882113079444</v>
      </c>
      <c r="U130" s="59">
        <f>IF(U15="OK",U131/Constants!$F10+Constants!$D11,"N/A")</f>
        <v>533.49897194445339</v>
      </c>
      <c r="V130" s="59">
        <f>IF(V15="OK",V131/Constants!$F10+Constants!$D11,"N/A")</f>
        <v>544.34535243499681</v>
      </c>
      <c r="W130" s="59">
        <f>IF(W15="OK",W131/Constants!$F10+Constants!$D11,"N/A")</f>
        <v>556.05957881269137</v>
      </c>
    </row>
    <row r="131" spans="1:23" ht="15" customHeight="1" x14ac:dyDescent="0.25">
      <c r="A131" s="210"/>
      <c r="B131" s="56" t="s">
        <v>33</v>
      </c>
      <c r="C131" s="59">
        <f>IF(C15="OK",MAX(C129*C58,C47-Constants!$E11),"N/A")</f>
        <v>1878.5960122149704</v>
      </c>
      <c r="D131" s="59">
        <f>IF(D15="OK",MAX(D129*D58,D47-Constants!$E11),"N/A")</f>
        <v>1785.8871922048279</v>
      </c>
      <c r="E131" s="59">
        <f>IF(E15="OK",MAX(E129*E58,E47-Constants!$E11),"N/A")</f>
        <v>1695.0071626879951</v>
      </c>
      <c r="F131" s="59">
        <f>IF(F15="OK",MAX(F129*F58,F47-Constants!$E11),"N/A")</f>
        <v>1605.9707774888573</v>
      </c>
      <c r="G131" s="59">
        <f>IF(G15="OK",MAX(G129*G58,G47-Constants!$E11),"N/A")</f>
        <v>1518.7938038564316</v>
      </c>
      <c r="H131" s="59">
        <f>IF(H15="OK",MAX(H129*H58,H47-Constants!$E11),"N/A")</f>
        <v>1433.492998908758</v>
      </c>
      <c r="I131" s="59">
        <f>IF(I15="OK",MAX(I129*I58,I47-Constants!$E11),"N/A")</f>
        <v>1350.0861948134286</v>
      </c>
      <c r="J131" s="59">
        <f>IF(J15="OK",MAX(J129*J58,J47-Constants!$E11),"N/A")</f>
        <v>1268.5923939696172</v>
      </c>
      <c r="K131" s="59">
        <f>IF(K15="OK",MAX(K129*K58,K47-Constants!$E11),"N/A")</f>
        <v>1250.0927308024002</v>
      </c>
      <c r="L131" s="59">
        <f>IF(L15="OK",MAX(L129*L58,L47-Constants!$E11),"N/A")</f>
        <v>1332.3981207800337</v>
      </c>
      <c r="M131" s="59">
        <f>IF(M15="OK",MAX(M129*M58,M47-Constants!$E11),"N/A")</f>
        <v>1344.753057204543</v>
      </c>
      <c r="N131" s="59">
        <f>IF(N15="OK",MAX(N129*N58,N47-Constants!$E11),"N/A")</f>
        <v>1358.9308592561758</v>
      </c>
      <c r="O131" s="59">
        <f>IF(O15="OK",MAX(O129*O58,O47-Constants!$E11),"N/A")</f>
        <v>1367.541512041382</v>
      </c>
      <c r="P131" s="59">
        <f>IF(P15="OK",MAX(P129*P58,P47-Constants!$E11),"N/A")</f>
        <v>1377.7166738045032</v>
      </c>
      <c r="Q131" s="59">
        <f>IF(Q15="OK",MAX(Q129*Q58,Q47-Constants!$E11),"N/A")</f>
        <v>1389.4524901515333</v>
      </c>
      <c r="R131" s="59">
        <f>IF(R15="OK",MAX(R129*R58,R47-Constants!$E11),"N/A")</f>
        <v>1402.7463639964803</v>
      </c>
      <c r="S131" s="59">
        <f>IF(S15="OK",MAX(S129*S58,S47-Constants!$E11),"N/A")</f>
        <v>1417.5969050732488</v>
      </c>
      <c r="T131" s="59">
        <f>IF(T15="OK",MAX(T129*T58,T47-Constants!$E11),"N/A")</f>
        <v>1434.00387803543</v>
      </c>
      <c r="U131" s="59">
        <f>IF(U15="OK",MAX(U129*U58,U47-Constants!$E11),"N/A")</f>
        <v>1451.9681495000161</v>
      </c>
      <c r="V131" s="59">
        <f>IF(V15="OK",MAX(V129*V58,V47-Constants!$E11),"N/A")</f>
        <v>1471.4916343829943</v>
      </c>
      <c r="W131" s="59">
        <f>IF(W15="OK",MAX(W129*W58,W47-Constants!$E11),"N/A")</f>
        <v>1492.5772418628444</v>
      </c>
    </row>
    <row r="132" spans="1:23" ht="15" customHeight="1" x14ac:dyDescent="0.25">
      <c r="A132" s="212" t="s">
        <v>0</v>
      </c>
      <c r="B132" s="21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</row>
    <row r="133" spans="1:23" ht="15" customHeight="1" x14ac:dyDescent="0.25">
      <c r="A133" s="42" t="s">
        <v>313</v>
      </c>
      <c r="B133" s="56" t="s">
        <v>312</v>
      </c>
      <c r="C133" s="67">
        <f>IF(C15="OK",0.0001*C134*Constants!$D3/Constants!$D4^2,"N/A")</f>
        <v>3.0333556746566446</v>
      </c>
      <c r="D133" s="67">
        <f>IF(D15="OK",0.0001*D134*Constants!$D3/Constants!$D4^2,"N/A")</f>
        <v>3.0009110486363446</v>
      </c>
      <c r="E133" s="67">
        <f>IF(E15="OK",0.0001*E134*Constants!$D3/Constants!$D4^2,"N/A")</f>
        <v>2.9676399533601265</v>
      </c>
      <c r="F133" s="67">
        <f>IF(F15="OK",0.0001*F134*Constants!$D3/Constants!$D4^2,"N/A")</f>
        <v>2.9334904836210245</v>
      </c>
      <c r="G133" s="67">
        <f>IF(G15="OK",0.0001*G134*Constants!$D3/Constants!$D4^2,"N/A")</f>
        <v>2.8984053559573937</v>
      </c>
      <c r="H133" s="67">
        <f>IF(H15="OK",0.0001*H134*Constants!$D3/Constants!$D4^2,"N/A")</f>
        <v>2.8623211137202169</v>
      </c>
      <c r="I133" s="67">
        <f>IF(I15="OK",0.0001*I134*Constants!$D3/Constants!$D4^2,"N/A")</f>
        <v>2.8251671765396096</v>
      </c>
      <c r="J133" s="67">
        <f>IF(J15="OK",0.0001*J134*Constants!$D3/Constants!$D4^2,"N/A")</f>
        <v>2.7868646956174326</v>
      </c>
      <c r="K133" s="67">
        <f>IF(K15="OK",0.0001*K134*Constants!$D3/Constants!$D4^2,"N/A")</f>
        <v>2.7778694853604247</v>
      </c>
      <c r="L133" s="67">
        <f>IF(L15="OK",0.0001*L134*Constants!$D3/Constants!$D4^2,"N/A")</f>
        <v>2.9375363485707005</v>
      </c>
      <c r="M133" s="67">
        <f>IF(M15="OK",0.0001*M134*Constants!$D3/Constants!$D4^2,"N/A")</f>
        <v>2.9468996118717294</v>
      </c>
      <c r="N133" s="67">
        <f>IF(N15="OK",0.0001*N134*Constants!$D3/Constants!$D4^2,"N/A")</f>
        <v>2.9573754444664098</v>
      </c>
      <c r="O133" s="67">
        <f>IF(O15="OK",0.0001*O134*Constants!$D3/Constants!$D4^2,"N/A")</f>
        <v>2.9601286063118386</v>
      </c>
      <c r="P133" s="67">
        <f>IF(P15="OK",0.0001*P134*Constants!$D3/Constants!$D4^2,"N/A")</f>
        <v>2.9636371912113835</v>
      </c>
      <c r="Q133" s="67">
        <f>IF(Q15="OK",0.0001*Q134*Constants!$D3/Constants!$D4^2,"N/A")</f>
        <v>2.9678725180943464</v>
      </c>
      <c r="R133" s="67">
        <f>IF(R15="OK",0.0001*R134*Constants!$D3/Constants!$D4^2,"N/A")</f>
        <v>2.9728046016802794</v>
      </c>
      <c r="S133" s="67">
        <f>IF(S15="OK",0.0001*S134*Constants!$D3/Constants!$D4^2,"N/A")</f>
        <v>2.9784022751587669</v>
      </c>
      <c r="T133" s="67">
        <f>IF(T15="OK",0.0001*T134*Constants!$D3/Constants!$D4^2,"N/A")</f>
        <v>2.984633314754721</v>
      </c>
      <c r="U133" s="67">
        <f>IF(U15="OK",0.0001*U134*Constants!$D3/Constants!$D4^2,"N/A")</f>
        <v>2.9914645644994575</v>
      </c>
      <c r="V133" s="67">
        <f>IF(V15="OK",0.0001*V134*Constants!$D3/Constants!$D4^2,"N/A")</f>
        <v>2.9988620596316582</v>
      </c>
      <c r="W133" s="67">
        <f>IF(W15="OK",0.0001*W134*Constants!$D3/Constants!$D4^2,"N/A")</f>
        <v>3.0067911471821818</v>
      </c>
    </row>
    <row r="134" spans="1:23" ht="15" customHeight="1" x14ac:dyDescent="0.25">
      <c r="A134" s="42" t="s">
        <v>229</v>
      </c>
      <c r="B134" s="56" t="s">
        <v>230</v>
      </c>
      <c r="C134" s="67">
        <f>IF(C15="OK",C83*IF(C83&gt;engine.cfg!$D175,engine.cfg!$D178,IF(C83&gt;engine.cfg!$D174,engine.cfg!$D177,engine.cfg!$D176)),"N/A")</f>
        <v>43.144459133240723</v>
      </c>
      <c r="D134" s="67">
        <f>IF(D15="OK",D83*IF(D83&gt;engine.cfg!$D175,engine.cfg!$D178,IF(D83&gt;engine.cfg!$D174,engine.cfg!$D177,engine.cfg!$D176)),"N/A")</f>
        <v>42.682988078882893</v>
      </c>
      <c r="E134" s="67">
        <f>IF(E15="OK",E83*IF(E83&gt;engine.cfg!$D175,engine.cfg!$D178,IF(E83&gt;engine.cfg!$D174,engine.cfg!$D177,engine.cfg!$D176)),"N/A")</f>
        <v>42.209761868565359</v>
      </c>
      <c r="F134" s="67">
        <f>IF(F15="OK",F83*IF(F83&gt;engine.cfg!$D175,engine.cfg!$D178,IF(F83&gt;engine.cfg!$D174,engine.cfg!$D177,engine.cfg!$D176)),"N/A")</f>
        <v>41.724042236710019</v>
      </c>
      <c r="G134" s="67">
        <f>IF(G15="OK",G83*IF(G83&gt;engine.cfg!$D175,engine.cfg!$D178,IF(G83&gt;engine.cfg!$D174,engine.cfg!$D177,engine.cfg!$D176)),"N/A")</f>
        <v>41.22501442097608</v>
      </c>
      <c r="H134" s="67">
        <f>IF(H15="OK",H83*IF(H83&gt;engine.cfg!$D175,engine.cfg!$D178,IF(H83&gt;engine.cfg!$D174,engine.cfg!$D177,engine.cfg!$D176)),"N/A")</f>
        <v>40.711775855659447</v>
      </c>
      <c r="I134" s="67">
        <f>IF(I15="OK",I83*IF(I83&gt;engine.cfg!$D175,engine.cfg!$D178,IF(I83&gt;engine.cfg!$D174,engine.cfg!$D177,engine.cfg!$D176)),"N/A")</f>
        <v>40.18332265192852</v>
      </c>
      <c r="J134" s="67">
        <f>IF(J15="OK",J83*IF(J83&gt;engine.cfg!$D175,engine.cfg!$D178,IF(J83&gt;engine.cfg!$D174,engine.cfg!$D177,engine.cfg!$D176)),"N/A")</f>
        <v>39.638533316258005</v>
      </c>
      <c r="K134" s="67">
        <f>IF(K15="OK",K83*IF(K83&gt;engine.cfg!$D175,engine.cfg!$D178,IF(K83&gt;engine.cfg!$D174,engine.cfg!$D177,engine.cfg!$D176)),"N/A")</f>
        <v>39.510591352652852</v>
      </c>
      <c r="L134" s="67">
        <f>IF(L15="OK",L83*IF(L83&gt;engine.cfg!$D175,engine.cfg!$D178,IF(L83&gt;engine.cfg!$D174,engine.cfg!$D177,engine.cfg!$D176)),"N/A")</f>
        <v>41.781587962863505</v>
      </c>
      <c r="M134" s="67">
        <f>IF(M15="OK",M83*IF(M83&gt;engine.cfg!$D175,engine.cfg!$D178,IF(M83&gt;engine.cfg!$D174,engine.cfg!$D177,engine.cfg!$D176)),"N/A")</f>
        <v>41.914764871268993</v>
      </c>
      <c r="N134" s="67">
        <f>IF(N15="OK",N83*IF(N83&gt;engine.cfg!$D175,engine.cfg!$D178,IF(N83&gt;engine.cfg!$D174,engine.cfg!$D177,engine.cfg!$D176)),"N/A")</f>
        <v>42.063766234691045</v>
      </c>
      <c r="O134" s="67">
        <f>IF(O15="OK",O83*IF(O83&gt;engine.cfg!$D175,engine.cfg!$D178,IF(O83&gt;engine.cfg!$D174,engine.cfg!$D177,engine.cfg!$D176)),"N/A")</f>
        <v>42.10292540079864</v>
      </c>
      <c r="P134" s="67">
        <f>IF(P15="OK",P83*IF(P83&gt;engine.cfg!$D175,engine.cfg!$D178,IF(P83&gt;engine.cfg!$D174,engine.cfg!$D177,engine.cfg!$D176)),"N/A")</f>
        <v>42.152829208347043</v>
      </c>
      <c r="Q134" s="67">
        <f>IF(Q15="OK",Q83*IF(Q83&gt;engine.cfg!$D175,engine.cfg!$D178,IF(Q83&gt;engine.cfg!$D174,engine.cfg!$D177,engine.cfg!$D176)),"N/A")</f>
        <v>42.213069716621298</v>
      </c>
      <c r="R134" s="67">
        <f>IF(R15="OK",R83*IF(R83&gt;engine.cfg!$D175,engine.cfg!$D178,IF(R83&gt;engine.cfg!$D174,engine.cfg!$D177,engine.cfg!$D176)),"N/A")</f>
        <v>42.283220434683429</v>
      </c>
      <c r="S134" s="67">
        <f>IF(S15="OK",S83*IF(S83&gt;engine.cfg!$D175,engine.cfg!$D178,IF(S83&gt;engine.cfg!$D174,engine.cfg!$D177,engine.cfg!$D176)),"N/A")</f>
        <v>42.362838066289115</v>
      </c>
      <c r="T134" s="67">
        <f>IF(T15="OK",T83*IF(T83&gt;engine.cfg!$D175,engine.cfg!$D178,IF(T83&gt;engine.cfg!$D174,engine.cfg!$D177,engine.cfg!$D176)),"N/A")</f>
        <v>42.451464281622634</v>
      </c>
      <c r="U134" s="67">
        <f>IF(U15="OK",U83*IF(U83&gt;engine.cfg!$D175,engine.cfg!$D178,IF(U83&gt;engine.cfg!$D174,engine.cfg!$D177,engine.cfg!$D176)),"N/A")</f>
        <v>42.54862749195869</v>
      </c>
      <c r="V134" s="67">
        <f>IF(V15="OK",V83*IF(V83&gt;engine.cfg!$D175,engine.cfg!$D178,IF(V83&gt;engine.cfg!$D174,engine.cfg!$D177,engine.cfg!$D176)),"N/A")</f>
        <v>42.653844604836728</v>
      </c>
      <c r="W134" s="67">
        <f>IF(W15="OK",W83*IF(W83&gt;engine.cfg!$D175,engine.cfg!$D178,IF(W83&gt;engine.cfg!$D174,engine.cfg!$D177,engine.cfg!$D176)),"N/A")</f>
        <v>42.766622739180029</v>
      </c>
    </row>
    <row r="135" spans="1:23" ht="15" customHeight="1" x14ac:dyDescent="0.25">
      <c r="A135" s="212" t="s">
        <v>272</v>
      </c>
      <c r="B135" s="21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</row>
    <row r="136" spans="1:23" ht="15" customHeight="1" x14ac:dyDescent="0.25">
      <c r="A136" s="55" t="s">
        <v>266</v>
      </c>
      <c r="B136" s="56" t="s">
        <v>14</v>
      </c>
      <c r="C136" s="50" cm="1">
        <f t="array" ref="C136">IF(C15="OK",IF(C89/100&lt;=engine.cfg!$D185,engine.cfg!$E185,IF(C89/100&gt;=engine.cfg!$D188,engine.cfg!$E188,INDEX(engine.cfg!$E185:$E188,MIN(MATCH(C89/100,engine.cfg!$D185:$D188),ROWS(engine.cfg!$D185:$D188)-1))+(INDEX(engine.cfg!$E185:$E188,MIN(MATCH(C89/100,engine.cfg!$D185:$D188),ROWS(engine.cfg!$D185:$D188)-1)+1)-INDEX(engine.cfg!$E185:$E188,MIN(MATCH(C89/100,engine.cfg!$D185:$D188),ROWS(engine.cfg!$D185:$D188)-1)))*(C89/100-INDEX(engine.cfg!$D185:$D188,MIN(MATCH(C89/100,engine.cfg!$D185:$D188),ROWS(engine.cfg!$D185:$D188)-1)))/(INDEX(engine.cfg!$D185:$D188,MIN(MATCH(C89/100,engine.cfg!$D185:$D188),ROWS(engine.cfg!$D185:$D188)-1)+1)-INDEX(engine.cfg!$D185:$D188,MIN(MATCH(C89/100,engine.cfg!$D185:$D188),ROWS(engine.cfg!$D185:$D188)-1))))),"N/A")</f>
        <v>0.96433478260869565</v>
      </c>
      <c r="D136" s="50" cm="1">
        <f t="array" ref="D136">IF(D15="OK",IF(D89/100&lt;=engine.cfg!$D185,engine.cfg!$E185,IF(D89/100&gt;=engine.cfg!$D188,engine.cfg!$E188,INDEX(engine.cfg!$E185:$E188,MIN(MATCH(D89/100,engine.cfg!$D185:$D188),ROWS(engine.cfg!$D185:$D188)-1))+(INDEX(engine.cfg!$E185:$E188,MIN(MATCH(D89/100,engine.cfg!$D185:$D188),ROWS(engine.cfg!$D185:$D188)-1)+1)-INDEX(engine.cfg!$E185:$E188,MIN(MATCH(D89/100,engine.cfg!$D185:$D188),ROWS(engine.cfg!$D185:$D188)-1)))*(D89/100-INDEX(engine.cfg!$D185:$D188,MIN(MATCH(D89/100,engine.cfg!$D185:$D188),ROWS(engine.cfg!$D185:$D188)-1)))/(INDEX(engine.cfg!$D185:$D188,MIN(MATCH(D89/100,engine.cfg!$D185:$D188),ROWS(engine.cfg!$D185:$D188)-1)+1)-INDEX(engine.cfg!$D185:$D188,MIN(MATCH(D89/100,engine.cfg!$D185:$D188),ROWS(engine.cfg!$D185:$D188)-1))))),"N/A")</f>
        <v>0.96433478260869565</v>
      </c>
      <c r="E136" s="50" cm="1">
        <f t="array" ref="E136">IF(E15="OK",IF(E89/100&lt;=engine.cfg!$D185,engine.cfg!$E185,IF(E89/100&gt;=engine.cfg!$D188,engine.cfg!$E188,INDEX(engine.cfg!$E185:$E188,MIN(MATCH(E89/100,engine.cfg!$D185:$D188),ROWS(engine.cfg!$D185:$D188)-1))+(INDEX(engine.cfg!$E185:$E188,MIN(MATCH(E89/100,engine.cfg!$D185:$D188),ROWS(engine.cfg!$D185:$D188)-1)+1)-INDEX(engine.cfg!$E185:$E188,MIN(MATCH(E89/100,engine.cfg!$D185:$D188),ROWS(engine.cfg!$D185:$D188)-1)))*(E89/100-INDEX(engine.cfg!$D185:$D188,MIN(MATCH(E89/100,engine.cfg!$D185:$D188),ROWS(engine.cfg!$D185:$D188)-1)))/(INDEX(engine.cfg!$D185:$D188,MIN(MATCH(E89/100,engine.cfg!$D185:$D188),ROWS(engine.cfg!$D185:$D188)-1)+1)-INDEX(engine.cfg!$D185:$D188,MIN(MATCH(E89/100,engine.cfg!$D185:$D188),ROWS(engine.cfg!$D185:$D188)-1))))),"N/A")</f>
        <v>0.96433478260869565</v>
      </c>
      <c r="F136" s="50" cm="1">
        <f t="array" ref="F136">IF(F15="OK",IF(F89/100&lt;=engine.cfg!$D185,engine.cfg!$E185,IF(F89/100&gt;=engine.cfg!$D188,engine.cfg!$E188,INDEX(engine.cfg!$E185:$E188,MIN(MATCH(F89/100,engine.cfg!$D185:$D188),ROWS(engine.cfg!$D185:$D188)-1))+(INDEX(engine.cfg!$E185:$E188,MIN(MATCH(F89/100,engine.cfg!$D185:$D188),ROWS(engine.cfg!$D185:$D188)-1)+1)-INDEX(engine.cfg!$E185:$E188,MIN(MATCH(F89/100,engine.cfg!$D185:$D188),ROWS(engine.cfg!$D185:$D188)-1)))*(F89/100-INDEX(engine.cfg!$D185:$D188,MIN(MATCH(F89/100,engine.cfg!$D185:$D188),ROWS(engine.cfg!$D185:$D188)-1)))/(INDEX(engine.cfg!$D185:$D188,MIN(MATCH(F89/100,engine.cfg!$D185:$D188),ROWS(engine.cfg!$D185:$D188)-1)+1)-INDEX(engine.cfg!$D185:$D188,MIN(MATCH(F89/100,engine.cfg!$D185:$D188),ROWS(engine.cfg!$D185:$D188)-1))))),"N/A")</f>
        <v>0.96433478260869543</v>
      </c>
      <c r="G136" s="50" cm="1">
        <f t="array" ref="G136">IF(G15="OK",IF(G89/100&lt;=engine.cfg!$D185,engine.cfg!$E185,IF(G89/100&gt;=engine.cfg!$D188,engine.cfg!$E188,INDEX(engine.cfg!$E185:$E188,MIN(MATCH(G89/100,engine.cfg!$D185:$D188),ROWS(engine.cfg!$D185:$D188)-1))+(INDEX(engine.cfg!$E185:$E188,MIN(MATCH(G89/100,engine.cfg!$D185:$D188),ROWS(engine.cfg!$D185:$D188)-1)+1)-INDEX(engine.cfg!$E185:$E188,MIN(MATCH(G89/100,engine.cfg!$D185:$D188),ROWS(engine.cfg!$D185:$D188)-1)))*(G89/100-INDEX(engine.cfg!$D185:$D188,MIN(MATCH(G89/100,engine.cfg!$D185:$D188),ROWS(engine.cfg!$D185:$D188)-1)))/(INDEX(engine.cfg!$D185:$D188,MIN(MATCH(G89/100,engine.cfg!$D185:$D188),ROWS(engine.cfg!$D185:$D188)-1)+1)-INDEX(engine.cfg!$D185:$D188,MIN(MATCH(G89/100,engine.cfg!$D185:$D188),ROWS(engine.cfg!$D185:$D188)-1))))),"N/A")</f>
        <v>0.96433478260869554</v>
      </c>
      <c r="H136" s="50" cm="1">
        <f t="array" ref="H136">IF(H15="OK",IF(H89/100&lt;=engine.cfg!$D185,engine.cfg!$E185,IF(H89/100&gt;=engine.cfg!$D188,engine.cfg!$E188,INDEX(engine.cfg!$E185:$E188,MIN(MATCH(H89/100,engine.cfg!$D185:$D188),ROWS(engine.cfg!$D185:$D188)-1))+(INDEX(engine.cfg!$E185:$E188,MIN(MATCH(H89/100,engine.cfg!$D185:$D188),ROWS(engine.cfg!$D185:$D188)-1)+1)-INDEX(engine.cfg!$E185:$E188,MIN(MATCH(H89/100,engine.cfg!$D185:$D188),ROWS(engine.cfg!$D185:$D188)-1)))*(H89/100-INDEX(engine.cfg!$D185:$D188,MIN(MATCH(H89/100,engine.cfg!$D185:$D188),ROWS(engine.cfg!$D185:$D188)-1)))/(INDEX(engine.cfg!$D185:$D188,MIN(MATCH(H89/100,engine.cfg!$D185:$D188),ROWS(engine.cfg!$D185:$D188)-1)+1)-INDEX(engine.cfg!$D185:$D188,MIN(MATCH(H89/100,engine.cfg!$D185:$D188),ROWS(engine.cfg!$D185:$D188)-1))))),"N/A")</f>
        <v>0.96433478260869565</v>
      </c>
      <c r="I136" s="50" cm="1">
        <f t="array" ref="I136">IF(I15="OK",IF(I89/100&lt;=engine.cfg!$D185,engine.cfg!$E185,IF(I89/100&gt;=engine.cfg!$D188,engine.cfg!$E188,INDEX(engine.cfg!$E185:$E188,MIN(MATCH(I89/100,engine.cfg!$D185:$D188),ROWS(engine.cfg!$D185:$D188)-1))+(INDEX(engine.cfg!$E185:$E188,MIN(MATCH(I89/100,engine.cfg!$D185:$D188),ROWS(engine.cfg!$D185:$D188)-1)+1)-INDEX(engine.cfg!$E185:$E188,MIN(MATCH(I89/100,engine.cfg!$D185:$D188),ROWS(engine.cfg!$D185:$D188)-1)))*(I89/100-INDEX(engine.cfg!$D185:$D188,MIN(MATCH(I89/100,engine.cfg!$D185:$D188),ROWS(engine.cfg!$D185:$D188)-1)))/(INDEX(engine.cfg!$D185:$D188,MIN(MATCH(I89/100,engine.cfg!$D185:$D188),ROWS(engine.cfg!$D185:$D188)-1)+1)-INDEX(engine.cfg!$D185:$D188,MIN(MATCH(I89/100,engine.cfg!$D185:$D188),ROWS(engine.cfg!$D185:$D188)-1))))),"N/A")</f>
        <v>0.96433478260869532</v>
      </c>
      <c r="J136" s="50" cm="1">
        <f t="array" ref="J136">IF(J15="OK",IF(J89/100&lt;=engine.cfg!$D185,engine.cfg!$E185,IF(J89/100&gt;=engine.cfg!$D188,engine.cfg!$E188,INDEX(engine.cfg!$E185:$E188,MIN(MATCH(J89/100,engine.cfg!$D185:$D188),ROWS(engine.cfg!$D185:$D188)-1))+(INDEX(engine.cfg!$E185:$E188,MIN(MATCH(J89/100,engine.cfg!$D185:$D188),ROWS(engine.cfg!$D185:$D188)-1)+1)-INDEX(engine.cfg!$E185:$E188,MIN(MATCH(J89/100,engine.cfg!$D185:$D188),ROWS(engine.cfg!$D185:$D188)-1)))*(J89/100-INDEX(engine.cfg!$D185:$D188,MIN(MATCH(J89/100,engine.cfg!$D185:$D188),ROWS(engine.cfg!$D185:$D188)-1)))/(INDEX(engine.cfg!$D185:$D188,MIN(MATCH(J89/100,engine.cfg!$D185:$D188),ROWS(engine.cfg!$D185:$D188)-1)+1)-INDEX(engine.cfg!$D185:$D188,MIN(MATCH(J89/100,engine.cfg!$D185:$D188),ROWS(engine.cfg!$D185:$D188)-1))))),"N/A")</f>
        <v>0.96433478260869554</v>
      </c>
      <c r="K136" s="50" cm="1">
        <f t="array" ref="K136">IF(K15="OK",IF(K89/100&lt;=engine.cfg!$D185,engine.cfg!$E185,IF(K89/100&gt;=engine.cfg!$D188,engine.cfg!$E188,INDEX(engine.cfg!$E185:$E188,MIN(MATCH(K89/100,engine.cfg!$D185:$D188),ROWS(engine.cfg!$D185:$D188)-1))+(INDEX(engine.cfg!$E185:$E188,MIN(MATCH(K89/100,engine.cfg!$D185:$D188),ROWS(engine.cfg!$D185:$D188)-1)+1)-INDEX(engine.cfg!$E185:$E188,MIN(MATCH(K89/100,engine.cfg!$D185:$D188),ROWS(engine.cfg!$D185:$D188)-1)))*(K89/100-INDEX(engine.cfg!$D185:$D188,MIN(MATCH(K89/100,engine.cfg!$D185:$D188),ROWS(engine.cfg!$D185:$D188)-1)))/(INDEX(engine.cfg!$D185:$D188,MIN(MATCH(K89/100,engine.cfg!$D185:$D188),ROWS(engine.cfg!$D185:$D188)-1)+1)-INDEX(engine.cfg!$D185:$D188,MIN(MATCH(K89/100,engine.cfg!$D185:$D188),ROWS(engine.cfg!$D185:$D188)-1))))),"N/A")</f>
        <v>0.96433478260869565</v>
      </c>
      <c r="L136" s="50" cm="1">
        <f t="array" ref="L136">IF(L15="OK",IF(L89/100&lt;=engine.cfg!$D185,engine.cfg!$E185,IF(L89/100&gt;=engine.cfg!$D188,engine.cfg!$E188,INDEX(engine.cfg!$E185:$E188,MIN(MATCH(L89/100,engine.cfg!$D185:$D188),ROWS(engine.cfg!$D185:$D188)-1))+(INDEX(engine.cfg!$E185:$E188,MIN(MATCH(L89/100,engine.cfg!$D185:$D188),ROWS(engine.cfg!$D185:$D188)-1)+1)-INDEX(engine.cfg!$E185:$E188,MIN(MATCH(L89/100,engine.cfg!$D185:$D188),ROWS(engine.cfg!$D185:$D188)-1)))*(L89/100-INDEX(engine.cfg!$D185:$D188,MIN(MATCH(L89/100,engine.cfg!$D185:$D188),ROWS(engine.cfg!$D185:$D188)-1)))/(INDEX(engine.cfg!$D185:$D188,MIN(MATCH(L89/100,engine.cfg!$D185:$D188),ROWS(engine.cfg!$D185:$D188)-1)+1)-INDEX(engine.cfg!$D185:$D188,MIN(MATCH(L89/100,engine.cfg!$D185:$D188),ROWS(engine.cfg!$D185:$D188)-1))))),"N/A")</f>
        <v>0.99832042970838497</v>
      </c>
      <c r="M136" s="50" cm="1">
        <f t="array" ref="M136">IF(M15="OK",IF(M89/100&lt;=engine.cfg!$D185,engine.cfg!$E185,IF(M89/100&gt;=engine.cfg!$D188,engine.cfg!$E188,INDEX(engine.cfg!$E185:$E188,MIN(MATCH(M89/100,engine.cfg!$D185:$D188),ROWS(engine.cfg!$D185:$D188)-1))+(INDEX(engine.cfg!$E185:$E188,MIN(MATCH(M89/100,engine.cfg!$D185:$D188),ROWS(engine.cfg!$D185:$D188)-1)+1)-INDEX(engine.cfg!$E185:$E188,MIN(MATCH(M89/100,engine.cfg!$D185:$D188),ROWS(engine.cfg!$D185:$D188)-1)))*(M89/100-INDEX(engine.cfg!$D185:$D188,MIN(MATCH(M89/100,engine.cfg!$D185:$D188),ROWS(engine.cfg!$D185:$D188)-1)))/(INDEX(engine.cfg!$D185:$D188,MIN(MATCH(M89/100,engine.cfg!$D185:$D188),ROWS(engine.cfg!$D185:$D188)-1)+1)-INDEX(engine.cfg!$D185:$D188,MIN(MATCH(M89/100,engine.cfg!$D185:$D188),ROWS(engine.cfg!$D185:$D188)-1))))),"N/A")</f>
        <v>0.99914713079611661</v>
      </c>
      <c r="N136" s="50" cm="1">
        <f t="array" ref="N136">IF(N15="OK",IF(N89/100&lt;=engine.cfg!$D185,engine.cfg!$E185,IF(N89/100&gt;=engine.cfg!$D188,engine.cfg!$E188,INDEX(engine.cfg!$E185:$E188,MIN(MATCH(N89/100,engine.cfg!$D185:$D188),ROWS(engine.cfg!$D185:$D188)-1))+(INDEX(engine.cfg!$E185:$E188,MIN(MATCH(N89/100,engine.cfg!$D185:$D188),ROWS(engine.cfg!$D185:$D188)-1)+1)-INDEX(engine.cfg!$E185:$E188,MIN(MATCH(N89/100,engine.cfg!$D185:$D188),ROWS(engine.cfg!$D185:$D188)-1)))*(N89/100-INDEX(engine.cfg!$D185:$D188,MIN(MATCH(N89/100,engine.cfg!$D185:$D188),ROWS(engine.cfg!$D185:$D188)-1)))/(INDEX(engine.cfg!$D185:$D188,MIN(MATCH(N89/100,engine.cfg!$D185:$D188),ROWS(engine.cfg!$D185:$D188)-1)+1)-INDEX(engine.cfg!$D185:$D188,MIN(MATCH(N89/100,engine.cfg!$D185:$D188),ROWS(engine.cfg!$D185:$D188)-1))))),"N/A")</f>
        <v>1</v>
      </c>
      <c r="O136" s="50" cm="1">
        <f t="array" ref="O136">IF(O15="OK",IF(O89/100&lt;=engine.cfg!$D185,engine.cfg!$E185,IF(O89/100&gt;=engine.cfg!$D188,engine.cfg!$E188,INDEX(engine.cfg!$E185:$E188,MIN(MATCH(O89/100,engine.cfg!$D185:$D188),ROWS(engine.cfg!$D185:$D188)-1))+(INDEX(engine.cfg!$E185:$E188,MIN(MATCH(O89/100,engine.cfg!$D185:$D188),ROWS(engine.cfg!$D185:$D188)-1)+1)-INDEX(engine.cfg!$E185:$E188,MIN(MATCH(O89/100,engine.cfg!$D185:$D188),ROWS(engine.cfg!$D185:$D188)-1)))*(O89/100-INDEX(engine.cfg!$D185:$D188,MIN(MATCH(O89/100,engine.cfg!$D185:$D188),ROWS(engine.cfg!$D185:$D188)-1)))/(INDEX(engine.cfg!$D185:$D188,MIN(MATCH(O89/100,engine.cfg!$D185:$D188),ROWS(engine.cfg!$D185:$D188)-1)+1)-INDEX(engine.cfg!$D185:$D188,MIN(MATCH(O89/100,engine.cfg!$D185:$D188),ROWS(engine.cfg!$D185:$D188)-1))))),"N/A")</f>
        <v>1</v>
      </c>
      <c r="P136" s="50" cm="1">
        <f t="array" ref="P136">IF(P15="OK",IF(P89/100&lt;=engine.cfg!$D185,engine.cfg!$E185,IF(P89/100&gt;=engine.cfg!$D188,engine.cfg!$E188,INDEX(engine.cfg!$E185:$E188,MIN(MATCH(P89/100,engine.cfg!$D185:$D188),ROWS(engine.cfg!$D185:$D188)-1))+(INDEX(engine.cfg!$E185:$E188,MIN(MATCH(P89/100,engine.cfg!$D185:$D188),ROWS(engine.cfg!$D185:$D188)-1)+1)-INDEX(engine.cfg!$E185:$E188,MIN(MATCH(P89/100,engine.cfg!$D185:$D188),ROWS(engine.cfg!$D185:$D188)-1)))*(P89/100-INDEX(engine.cfg!$D185:$D188,MIN(MATCH(P89/100,engine.cfg!$D185:$D188),ROWS(engine.cfg!$D185:$D188)-1)))/(INDEX(engine.cfg!$D185:$D188,MIN(MATCH(P89/100,engine.cfg!$D185:$D188),ROWS(engine.cfg!$D185:$D188)-1)+1)-INDEX(engine.cfg!$D185:$D188,MIN(MATCH(P89/100,engine.cfg!$D185:$D188),ROWS(engine.cfg!$D185:$D188)-1))))),"N/A")</f>
        <v>1</v>
      </c>
      <c r="Q136" s="50" cm="1">
        <f t="array" ref="Q136">IF(Q15="OK",IF(Q89/100&lt;=engine.cfg!$D185,engine.cfg!$E185,IF(Q89/100&gt;=engine.cfg!$D188,engine.cfg!$E188,INDEX(engine.cfg!$E185:$E188,MIN(MATCH(Q89/100,engine.cfg!$D185:$D188),ROWS(engine.cfg!$D185:$D188)-1))+(INDEX(engine.cfg!$E185:$E188,MIN(MATCH(Q89/100,engine.cfg!$D185:$D188),ROWS(engine.cfg!$D185:$D188)-1)+1)-INDEX(engine.cfg!$E185:$E188,MIN(MATCH(Q89/100,engine.cfg!$D185:$D188),ROWS(engine.cfg!$D185:$D188)-1)))*(Q89/100-INDEX(engine.cfg!$D185:$D188,MIN(MATCH(Q89/100,engine.cfg!$D185:$D188),ROWS(engine.cfg!$D185:$D188)-1)))/(INDEX(engine.cfg!$D185:$D188,MIN(MATCH(Q89/100,engine.cfg!$D185:$D188),ROWS(engine.cfg!$D185:$D188)-1)+1)-INDEX(engine.cfg!$D185:$D188,MIN(MATCH(Q89/100,engine.cfg!$D185:$D188),ROWS(engine.cfg!$D185:$D188)-1))))),"N/A")</f>
        <v>1</v>
      </c>
      <c r="R136" s="50" cm="1">
        <f t="array" ref="R136">IF(R15="OK",IF(R89/100&lt;=engine.cfg!$D185,engine.cfg!$E185,IF(R89/100&gt;=engine.cfg!$D188,engine.cfg!$E188,INDEX(engine.cfg!$E185:$E188,MIN(MATCH(R89/100,engine.cfg!$D185:$D188),ROWS(engine.cfg!$D185:$D188)-1))+(INDEX(engine.cfg!$E185:$E188,MIN(MATCH(R89/100,engine.cfg!$D185:$D188),ROWS(engine.cfg!$D185:$D188)-1)+1)-INDEX(engine.cfg!$E185:$E188,MIN(MATCH(R89/100,engine.cfg!$D185:$D188),ROWS(engine.cfg!$D185:$D188)-1)))*(R89/100-INDEX(engine.cfg!$D185:$D188,MIN(MATCH(R89/100,engine.cfg!$D185:$D188),ROWS(engine.cfg!$D185:$D188)-1)))/(INDEX(engine.cfg!$D185:$D188,MIN(MATCH(R89/100,engine.cfg!$D185:$D188),ROWS(engine.cfg!$D185:$D188)-1)+1)-INDEX(engine.cfg!$D185:$D188,MIN(MATCH(R89/100,engine.cfg!$D185:$D188),ROWS(engine.cfg!$D185:$D188)-1))))),"N/A")</f>
        <v>0.99999999999999989</v>
      </c>
      <c r="S136" s="50" cm="1">
        <f t="array" ref="S136">IF(S15="OK",IF(S89/100&lt;=engine.cfg!$D185,engine.cfg!$E185,IF(S89/100&gt;=engine.cfg!$D188,engine.cfg!$E188,INDEX(engine.cfg!$E185:$E188,MIN(MATCH(S89/100,engine.cfg!$D185:$D188),ROWS(engine.cfg!$D185:$D188)-1))+(INDEX(engine.cfg!$E185:$E188,MIN(MATCH(S89/100,engine.cfg!$D185:$D188),ROWS(engine.cfg!$D185:$D188)-1)+1)-INDEX(engine.cfg!$E185:$E188,MIN(MATCH(S89/100,engine.cfg!$D185:$D188),ROWS(engine.cfg!$D185:$D188)-1)))*(S89/100-INDEX(engine.cfg!$D185:$D188,MIN(MATCH(S89/100,engine.cfg!$D185:$D188),ROWS(engine.cfg!$D185:$D188)-1)))/(INDEX(engine.cfg!$D185:$D188,MIN(MATCH(S89/100,engine.cfg!$D185:$D188),ROWS(engine.cfg!$D185:$D188)-1)+1)-INDEX(engine.cfg!$D185:$D188,MIN(MATCH(S89/100,engine.cfg!$D185:$D188),ROWS(engine.cfg!$D185:$D188)-1))))),"N/A")</f>
        <v>1</v>
      </c>
      <c r="T136" s="50" cm="1">
        <f t="array" ref="T136">IF(T15="OK",IF(T89/100&lt;=engine.cfg!$D185,engine.cfg!$E185,IF(T89/100&gt;=engine.cfg!$D188,engine.cfg!$E188,INDEX(engine.cfg!$E185:$E188,MIN(MATCH(T89/100,engine.cfg!$D185:$D188),ROWS(engine.cfg!$D185:$D188)-1))+(INDEX(engine.cfg!$E185:$E188,MIN(MATCH(T89/100,engine.cfg!$D185:$D188),ROWS(engine.cfg!$D185:$D188)-1)+1)-INDEX(engine.cfg!$E185:$E188,MIN(MATCH(T89/100,engine.cfg!$D185:$D188),ROWS(engine.cfg!$D185:$D188)-1)))*(T89/100-INDEX(engine.cfg!$D185:$D188,MIN(MATCH(T89/100,engine.cfg!$D185:$D188),ROWS(engine.cfg!$D185:$D188)-1)))/(INDEX(engine.cfg!$D185:$D188,MIN(MATCH(T89/100,engine.cfg!$D185:$D188),ROWS(engine.cfg!$D185:$D188)-1)+1)-INDEX(engine.cfg!$D185:$D188,MIN(MATCH(T89/100,engine.cfg!$D185:$D188),ROWS(engine.cfg!$D185:$D188)-1))))),"N/A")</f>
        <v>1</v>
      </c>
      <c r="U136" s="50" cm="1">
        <f t="array" ref="U136">IF(U15="OK",IF(U89/100&lt;=engine.cfg!$D185,engine.cfg!$E185,IF(U89/100&gt;=engine.cfg!$D188,engine.cfg!$E188,INDEX(engine.cfg!$E185:$E188,MIN(MATCH(U89/100,engine.cfg!$D185:$D188),ROWS(engine.cfg!$D185:$D188)-1))+(INDEX(engine.cfg!$E185:$E188,MIN(MATCH(U89/100,engine.cfg!$D185:$D188),ROWS(engine.cfg!$D185:$D188)-1)+1)-INDEX(engine.cfg!$E185:$E188,MIN(MATCH(U89/100,engine.cfg!$D185:$D188),ROWS(engine.cfg!$D185:$D188)-1)))*(U89/100-INDEX(engine.cfg!$D185:$D188,MIN(MATCH(U89/100,engine.cfg!$D185:$D188),ROWS(engine.cfg!$D185:$D188)-1)))/(INDEX(engine.cfg!$D185:$D188,MIN(MATCH(U89/100,engine.cfg!$D185:$D188),ROWS(engine.cfg!$D185:$D188)-1)+1)-INDEX(engine.cfg!$D185:$D188,MIN(MATCH(U89/100,engine.cfg!$D185:$D188),ROWS(engine.cfg!$D185:$D188)-1))))),"N/A")</f>
        <v>1</v>
      </c>
      <c r="V136" s="50" cm="1">
        <f t="array" ref="V136">IF(V15="OK",IF(V89/100&lt;=engine.cfg!$D185,engine.cfg!$E185,IF(V89/100&gt;=engine.cfg!$D188,engine.cfg!$E188,INDEX(engine.cfg!$E185:$E188,MIN(MATCH(V89/100,engine.cfg!$D185:$D188),ROWS(engine.cfg!$D185:$D188)-1))+(INDEX(engine.cfg!$E185:$E188,MIN(MATCH(V89/100,engine.cfg!$D185:$D188),ROWS(engine.cfg!$D185:$D188)-1)+1)-INDEX(engine.cfg!$E185:$E188,MIN(MATCH(V89/100,engine.cfg!$D185:$D188),ROWS(engine.cfg!$D185:$D188)-1)))*(V89/100-INDEX(engine.cfg!$D185:$D188,MIN(MATCH(V89/100,engine.cfg!$D185:$D188),ROWS(engine.cfg!$D185:$D188)-1)))/(INDEX(engine.cfg!$D185:$D188,MIN(MATCH(V89/100,engine.cfg!$D185:$D188),ROWS(engine.cfg!$D185:$D188)-1)+1)-INDEX(engine.cfg!$D185:$D188,MIN(MATCH(V89/100,engine.cfg!$D185:$D188),ROWS(engine.cfg!$D185:$D188)-1))))),"N/A")</f>
        <v>1</v>
      </c>
      <c r="W136" s="50" cm="1">
        <f t="array" ref="W136">IF(W15="OK",IF(W89/100&lt;=engine.cfg!$D185,engine.cfg!$E185,IF(W89/100&gt;=engine.cfg!$D188,engine.cfg!$E188,INDEX(engine.cfg!$E185:$E188,MIN(MATCH(W89/100,engine.cfg!$D185:$D188),ROWS(engine.cfg!$D185:$D188)-1))+(INDEX(engine.cfg!$E185:$E188,MIN(MATCH(W89/100,engine.cfg!$D185:$D188),ROWS(engine.cfg!$D185:$D188)-1)+1)-INDEX(engine.cfg!$E185:$E188,MIN(MATCH(W89/100,engine.cfg!$D185:$D188),ROWS(engine.cfg!$D185:$D188)-1)))*(W89/100-INDEX(engine.cfg!$D185:$D188,MIN(MATCH(W89/100,engine.cfg!$D185:$D188),ROWS(engine.cfg!$D185:$D188)-1)))/(INDEX(engine.cfg!$D185:$D188,MIN(MATCH(W89/100,engine.cfg!$D185:$D188),ROWS(engine.cfg!$D185:$D188)-1)+1)-INDEX(engine.cfg!$D185:$D188,MIN(MATCH(W89/100,engine.cfg!$D185:$D188),ROWS(engine.cfg!$D185:$D188)-1))))),"N/A")</f>
        <v>1</v>
      </c>
    </row>
    <row r="137" spans="1:23" ht="15" customHeight="1" x14ac:dyDescent="0.25">
      <c r="A137" s="42" t="s">
        <v>272</v>
      </c>
      <c r="B137" s="56" t="s">
        <v>312</v>
      </c>
      <c r="C137" s="67">
        <f>IF(C15="OK",0.0001*C138*Constants!$D3/Constants!$D5^2,"N/A")</f>
        <v>4.0680608673365608</v>
      </c>
      <c r="D137" s="67">
        <f>IF(D15="OK",0.0001*D138*Constants!$D3/Constants!$D5^2,"N/A")</f>
        <v>4.0680608673365608</v>
      </c>
      <c r="E137" s="67">
        <f>IF(E15="OK",0.0001*E138*Constants!$D3/Constants!$D5^2,"N/A")</f>
        <v>4.0680608673365608</v>
      </c>
      <c r="F137" s="67">
        <f>IF(F15="OK",0.0001*F138*Constants!$D3/Constants!$D5^2,"N/A")</f>
        <v>4.0680608673365608</v>
      </c>
      <c r="G137" s="67">
        <f>IF(G15="OK",0.0001*G138*Constants!$D3/Constants!$D5^2,"N/A")</f>
        <v>4.0680608673365608</v>
      </c>
      <c r="H137" s="67">
        <f>IF(H15="OK",0.0001*H138*Constants!$D3/Constants!$D5^2,"N/A")</f>
        <v>4.0680608673365608</v>
      </c>
      <c r="I137" s="67">
        <f>IF(I15="OK",0.0001*I138*Constants!$D3/Constants!$D5^2,"N/A")</f>
        <v>4.0680608673365599</v>
      </c>
      <c r="J137" s="67">
        <f>IF(J15="OK",0.0001*J138*Constants!$D3/Constants!$D5^2,"N/A")</f>
        <v>4.0680608673365608</v>
      </c>
      <c r="K137" s="67">
        <f>IF(K15="OK",0.0001*K138*Constants!$D3/Constants!$D5^2,"N/A")</f>
        <v>4.0680608673365608</v>
      </c>
      <c r="L137" s="67">
        <f>IF(L15="OK",0.0001*L138*Constants!$D3/Constants!$D5^2,"N/A")</f>
        <v>4.2114298337066751</v>
      </c>
      <c r="M137" s="67">
        <f>IF(M15="OK",0.0001*M138*Constants!$D3/Constants!$D5^2,"N/A")</f>
        <v>4.2149172847502712</v>
      </c>
      <c r="N137" s="67">
        <f>IF(N15="OK",0.0001*N138*Constants!$D3/Constants!$D5^2,"N/A")</f>
        <v>4.2185151263876834</v>
      </c>
      <c r="O137" s="67">
        <f>IF(O15="OK",0.0001*O138*Constants!$D3/Constants!$D5^2,"N/A")</f>
        <v>4.2185151263876834</v>
      </c>
      <c r="P137" s="67">
        <f>IF(P15="OK",0.0001*P138*Constants!$D3/Constants!$D5^2,"N/A")</f>
        <v>4.2185151263876834</v>
      </c>
      <c r="Q137" s="67">
        <f>IF(Q15="OK",0.0001*Q138*Constants!$D3/Constants!$D5^2,"N/A")</f>
        <v>4.2185151263876834</v>
      </c>
      <c r="R137" s="67">
        <f>IF(R15="OK",0.0001*R138*Constants!$D3/Constants!$D5^2,"N/A")</f>
        <v>4.2185151263876826</v>
      </c>
      <c r="S137" s="67">
        <f>IF(S15="OK",0.0001*S138*Constants!$D3/Constants!$D5^2,"N/A")</f>
        <v>4.2185151263876834</v>
      </c>
      <c r="T137" s="67">
        <f>IF(T15="OK",0.0001*T138*Constants!$D3/Constants!$D5^2,"N/A")</f>
        <v>4.2185151263876834</v>
      </c>
      <c r="U137" s="67">
        <f>IF(U15="OK",0.0001*U138*Constants!$D3/Constants!$D5^2,"N/A")</f>
        <v>4.2185151263876834</v>
      </c>
      <c r="V137" s="67">
        <f>IF(V15="OK",0.0001*V138*Constants!$D3/Constants!$D5^2,"N/A")</f>
        <v>4.2185151263876834</v>
      </c>
      <c r="W137" s="67">
        <f>IF(W15="OK",0.0001*W138*Constants!$D3/Constants!$D5^2,"N/A")</f>
        <v>4.2185151263876834</v>
      </c>
    </row>
    <row r="138" spans="1:23" ht="15" customHeight="1" x14ac:dyDescent="0.25">
      <c r="A138" s="42" t="s">
        <v>281</v>
      </c>
      <c r="B138" s="56" t="s">
        <v>34</v>
      </c>
      <c r="C138" s="47">
        <f>IF(C15="OK",C136*engine.cfg!$D181*engine.cfg!$D182,"N/A")</f>
        <v>8332.0453886956529</v>
      </c>
      <c r="D138" s="47">
        <f>IF(D15="OK",D136*engine.cfg!$D181*engine.cfg!$D182,"N/A")</f>
        <v>8332.0453886956529</v>
      </c>
      <c r="E138" s="47">
        <f>IF(E15="OK",E136*engine.cfg!$D181*engine.cfg!$D182,"N/A")</f>
        <v>8332.0453886956529</v>
      </c>
      <c r="F138" s="47">
        <f>IF(F15="OK",F136*engine.cfg!$D181*engine.cfg!$D182,"N/A")</f>
        <v>8332.0453886956511</v>
      </c>
      <c r="G138" s="47">
        <f>IF(G15="OK",G136*engine.cfg!$D181*engine.cfg!$D182,"N/A")</f>
        <v>8332.0453886956511</v>
      </c>
      <c r="H138" s="47">
        <f>IF(H15="OK",H136*engine.cfg!$D181*engine.cfg!$D182,"N/A")</f>
        <v>8332.0453886956529</v>
      </c>
      <c r="I138" s="47">
        <f>IF(I15="OK",I136*engine.cfg!$D181*engine.cfg!$D182,"N/A")</f>
        <v>8332.0453886956493</v>
      </c>
      <c r="J138" s="47">
        <f>IF(J15="OK",J136*engine.cfg!$D181*engine.cfg!$D182,"N/A")</f>
        <v>8332.0453886956511</v>
      </c>
      <c r="K138" s="47">
        <f>IF(K15="OK",K136*engine.cfg!$D181*engine.cfg!$D182,"N/A")</f>
        <v>8332.0453886956529</v>
      </c>
      <c r="L138" s="47">
        <f>IF(L15="OK",L136*engine.cfg!$D181*engine.cfg!$D182,"N/A")</f>
        <v>8625.688176766389</v>
      </c>
      <c r="M138" s="47">
        <f>IF(M15="OK",M136*engine.cfg!$D181*engine.cfg!$D182,"N/A")</f>
        <v>8632.8310395046083</v>
      </c>
      <c r="N138" s="47">
        <f>IF(N15="OK",N136*engine.cfg!$D181*engine.cfg!$D182,"N/A")</f>
        <v>8640.2000000000007</v>
      </c>
      <c r="O138" s="47">
        <f>IF(O15="OK",O136*engine.cfg!$D181*engine.cfg!$D182,"N/A")</f>
        <v>8640.2000000000007</v>
      </c>
      <c r="P138" s="47">
        <f>IF(P15="OK",P136*engine.cfg!$D181*engine.cfg!$D182,"N/A")</f>
        <v>8640.2000000000007</v>
      </c>
      <c r="Q138" s="47">
        <f>IF(Q15="OK",Q136*engine.cfg!$D181*engine.cfg!$D182,"N/A")</f>
        <v>8640.2000000000007</v>
      </c>
      <c r="R138" s="47">
        <f>IF(R15="OK",R136*engine.cfg!$D181*engine.cfg!$D182,"N/A")</f>
        <v>8640.1999999999989</v>
      </c>
      <c r="S138" s="47">
        <f>IF(S15="OK",S136*engine.cfg!$D181*engine.cfg!$D182,"N/A")</f>
        <v>8640.2000000000007</v>
      </c>
      <c r="T138" s="47">
        <f>IF(T15="OK",T136*engine.cfg!$D181*engine.cfg!$D182,"N/A")</f>
        <v>8640.2000000000007</v>
      </c>
      <c r="U138" s="47">
        <f>IF(U15="OK",U136*engine.cfg!$D181*engine.cfg!$D182,"N/A")</f>
        <v>8640.2000000000007</v>
      </c>
      <c r="V138" s="47">
        <f>IF(V15="OK",V136*engine.cfg!$D181*engine.cfg!$D182,"N/A")</f>
        <v>8640.2000000000007</v>
      </c>
      <c r="W138" s="47">
        <f>IF(W15="OK",W136*engine.cfg!$D181*engine.cfg!$D182,"N/A")</f>
        <v>8640.2000000000007</v>
      </c>
    </row>
    <row r="139" spans="1:23" ht="15" customHeight="1" x14ac:dyDescent="0.25">
      <c r="A139" s="212" t="s">
        <v>279</v>
      </c>
      <c r="B139" s="21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</row>
    <row r="140" spans="1:23" ht="15" customHeight="1" x14ac:dyDescent="0.25">
      <c r="A140" s="55" t="s">
        <v>294</v>
      </c>
      <c r="B140" s="56" t="s">
        <v>14</v>
      </c>
      <c r="C140" s="50" cm="1">
        <f t="array" ref="C140">IF(C15="OK",IF(C89&lt;=Constants!$P43,Constants!$Q43,IF(C89&gt;=Constants!$P46,Constants!$Q46,INDEX(Constants!$Q43:$Q46,MIN(MATCH(C89,Constants!$P43:$P46),ROWS(Constants!$P43:$P46)-1))+(INDEX(Constants!$Q43:$Q46,MIN(MATCH(C89,Constants!$P43:$P46),ROWS(Constants!$P43:$P46)-1)+1)-INDEX(Constants!$Q43:$Q46,MIN(MATCH(C89,Constants!$P43:$P46),ROWS(Constants!$P43:$P46)-1)))*(C89-INDEX(Constants!$P43:$P46,MIN(MATCH(C89,Constants!$P43:$P46),ROWS(Constants!$P43:$P46)-1)))/(INDEX(Constants!$P43:$P46,MIN(MATCH(C89,Constants!$P43:$P46),ROWS(Constants!$P43:$P46)-1)+1)-INDEX(Constants!$P43:$P46,MIN(MATCH(C89,Constants!$P43:$P46),ROWS(Constants!$P43:$P46)-1))))),"N/A")</f>
        <v>0.90881250000000002</v>
      </c>
      <c r="D140" s="50" cm="1">
        <f t="array" ref="D140">IF(D15="OK",IF(D89&lt;=Constants!$P43,Constants!$Q43,IF(D89&gt;=Constants!$P46,Constants!$Q46,INDEX(Constants!$Q43:$Q46,MIN(MATCH(D89,Constants!$P43:$P46),ROWS(Constants!$P43:$P46)-1))+(INDEX(Constants!$Q43:$Q46,MIN(MATCH(D89,Constants!$P43:$P46),ROWS(Constants!$P43:$P46)-1)+1)-INDEX(Constants!$Q43:$Q46,MIN(MATCH(D89,Constants!$P43:$P46),ROWS(Constants!$P43:$P46)-1)))*(D89-INDEX(Constants!$P43:$P46,MIN(MATCH(D89,Constants!$P43:$P46),ROWS(Constants!$P43:$P46)-1)))/(INDEX(Constants!$P43:$P46,MIN(MATCH(D89,Constants!$P43:$P46),ROWS(Constants!$P43:$P46)-1)+1)-INDEX(Constants!$P43:$P46,MIN(MATCH(D89,Constants!$P43:$P46),ROWS(Constants!$P43:$P46)-1))))),"N/A")</f>
        <v>0.90881250000000002</v>
      </c>
      <c r="E140" s="50" cm="1">
        <f t="array" ref="E140">IF(E15="OK",IF(E89&lt;=Constants!$P43,Constants!$Q43,IF(E89&gt;=Constants!$P46,Constants!$Q46,INDEX(Constants!$Q43:$Q46,MIN(MATCH(E89,Constants!$P43:$P46),ROWS(Constants!$P43:$P46)-1))+(INDEX(Constants!$Q43:$Q46,MIN(MATCH(E89,Constants!$P43:$P46),ROWS(Constants!$P43:$P46)-1)+1)-INDEX(Constants!$Q43:$Q46,MIN(MATCH(E89,Constants!$P43:$P46),ROWS(Constants!$P43:$P46)-1)))*(E89-INDEX(Constants!$P43:$P46,MIN(MATCH(E89,Constants!$P43:$P46),ROWS(Constants!$P43:$P46)-1)))/(INDEX(Constants!$P43:$P46,MIN(MATCH(E89,Constants!$P43:$P46),ROWS(Constants!$P43:$P46)-1)+1)-INDEX(Constants!$P43:$P46,MIN(MATCH(E89,Constants!$P43:$P46),ROWS(Constants!$P43:$P46)-1))))),"N/A")</f>
        <v>0.90881250000000002</v>
      </c>
      <c r="F140" s="50" cm="1">
        <f t="array" ref="F140">IF(F15="OK",IF(F89&lt;=Constants!$P43,Constants!$Q43,IF(F89&gt;=Constants!$P46,Constants!$Q46,INDEX(Constants!$Q43:$Q46,MIN(MATCH(F89,Constants!$P43:$P46),ROWS(Constants!$P43:$P46)-1))+(INDEX(Constants!$Q43:$Q46,MIN(MATCH(F89,Constants!$P43:$P46),ROWS(Constants!$P43:$P46)-1)+1)-INDEX(Constants!$Q43:$Q46,MIN(MATCH(F89,Constants!$P43:$P46),ROWS(Constants!$P43:$P46)-1)))*(F89-INDEX(Constants!$P43:$P46,MIN(MATCH(F89,Constants!$P43:$P46),ROWS(Constants!$P43:$P46)-1)))/(INDEX(Constants!$P43:$P46,MIN(MATCH(F89,Constants!$P43:$P46),ROWS(Constants!$P43:$P46)-1)+1)-INDEX(Constants!$P43:$P46,MIN(MATCH(F89,Constants!$P43:$P46),ROWS(Constants!$P43:$P46)-1))))),"N/A")</f>
        <v>0.90881250000000002</v>
      </c>
      <c r="G140" s="50" cm="1">
        <f t="array" ref="G140">IF(G15="OK",IF(G89&lt;=Constants!$P43,Constants!$Q43,IF(G89&gt;=Constants!$P46,Constants!$Q46,INDEX(Constants!$Q43:$Q46,MIN(MATCH(G89,Constants!$P43:$P46),ROWS(Constants!$P43:$P46)-1))+(INDEX(Constants!$Q43:$Q46,MIN(MATCH(G89,Constants!$P43:$P46),ROWS(Constants!$P43:$P46)-1)+1)-INDEX(Constants!$Q43:$Q46,MIN(MATCH(G89,Constants!$P43:$P46),ROWS(Constants!$P43:$P46)-1)))*(G89-INDEX(Constants!$P43:$P46,MIN(MATCH(G89,Constants!$P43:$P46),ROWS(Constants!$P43:$P46)-1)))/(INDEX(Constants!$P43:$P46,MIN(MATCH(G89,Constants!$P43:$P46),ROWS(Constants!$P43:$P46)-1)+1)-INDEX(Constants!$P43:$P46,MIN(MATCH(G89,Constants!$P43:$P46),ROWS(Constants!$P43:$P46)-1))))),"N/A")</f>
        <v>0.90881250000000002</v>
      </c>
      <c r="H140" s="50" cm="1">
        <f t="array" ref="H140">IF(H15="OK",IF(H89&lt;=Constants!$P43,Constants!$Q43,IF(H89&gt;=Constants!$P46,Constants!$Q46,INDEX(Constants!$Q43:$Q46,MIN(MATCH(H89,Constants!$P43:$P46),ROWS(Constants!$P43:$P46)-1))+(INDEX(Constants!$Q43:$Q46,MIN(MATCH(H89,Constants!$P43:$P46),ROWS(Constants!$P43:$P46)-1)+1)-INDEX(Constants!$Q43:$Q46,MIN(MATCH(H89,Constants!$P43:$P46),ROWS(Constants!$P43:$P46)-1)))*(H89-INDEX(Constants!$P43:$P46,MIN(MATCH(H89,Constants!$P43:$P46),ROWS(Constants!$P43:$P46)-1)))/(INDEX(Constants!$P43:$P46,MIN(MATCH(H89,Constants!$P43:$P46),ROWS(Constants!$P43:$P46)-1)+1)-INDEX(Constants!$P43:$P46,MIN(MATCH(H89,Constants!$P43:$P46),ROWS(Constants!$P43:$P46)-1))))),"N/A")</f>
        <v>0.90881250000000002</v>
      </c>
      <c r="I140" s="50" cm="1">
        <f t="array" ref="I140">IF(I15="OK",IF(I89&lt;=Constants!$P43,Constants!$Q43,IF(I89&gt;=Constants!$P46,Constants!$Q46,INDEX(Constants!$Q43:$Q46,MIN(MATCH(I89,Constants!$P43:$P46),ROWS(Constants!$P43:$P46)-1))+(INDEX(Constants!$Q43:$Q46,MIN(MATCH(I89,Constants!$P43:$P46),ROWS(Constants!$P43:$P46)-1)+1)-INDEX(Constants!$Q43:$Q46,MIN(MATCH(I89,Constants!$P43:$P46),ROWS(Constants!$P43:$P46)-1)))*(I89-INDEX(Constants!$P43:$P46,MIN(MATCH(I89,Constants!$P43:$P46),ROWS(Constants!$P43:$P46)-1)))/(INDEX(Constants!$P43:$P46,MIN(MATCH(I89,Constants!$P43:$P46),ROWS(Constants!$P43:$P46)-1)+1)-INDEX(Constants!$P43:$P46,MIN(MATCH(I89,Constants!$P43:$P46),ROWS(Constants!$P43:$P46)-1))))),"N/A")</f>
        <v>0.90881250000000002</v>
      </c>
      <c r="J140" s="50" cm="1">
        <f t="array" ref="J140">IF(J15="OK",IF(J89&lt;=Constants!$P43,Constants!$Q43,IF(J89&gt;=Constants!$P46,Constants!$Q46,INDEX(Constants!$Q43:$Q46,MIN(MATCH(J89,Constants!$P43:$P46),ROWS(Constants!$P43:$P46)-1))+(INDEX(Constants!$Q43:$Q46,MIN(MATCH(J89,Constants!$P43:$P46),ROWS(Constants!$P43:$P46)-1)+1)-INDEX(Constants!$Q43:$Q46,MIN(MATCH(J89,Constants!$P43:$P46),ROWS(Constants!$P43:$P46)-1)))*(J89-INDEX(Constants!$P43:$P46,MIN(MATCH(J89,Constants!$P43:$P46),ROWS(Constants!$P43:$P46)-1)))/(INDEX(Constants!$P43:$P46,MIN(MATCH(J89,Constants!$P43:$P46),ROWS(Constants!$P43:$P46)-1)+1)-INDEX(Constants!$P43:$P46,MIN(MATCH(J89,Constants!$P43:$P46),ROWS(Constants!$P43:$P46)-1))))),"N/A")</f>
        <v>0.90881250000000002</v>
      </c>
      <c r="K140" s="50" cm="1">
        <f t="array" ref="K140">IF(K15="OK",IF(K89&lt;=Constants!$P43,Constants!$Q43,IF(K89&gt;=Constants!$P46,Constants!$Q46,INDEX(Constants!$Q43:$Q46,MIN(MATCH(K89,Constants!$P43:$P46),ROWS(Constants!$P43:$P46)-1))+(INDEX(Constants!$Q43:$Q46,MIN(MATCH(K89,Constants!$P43:$P46),ROWS(Constants!$P43:$P46)-1)+1)-INDEX(Constants!$Q43:$Q46,MIN(MATCH(K89,Constants!$P43:$P46),ROWS(Constants!$P43:$P46)-1)))*(K89-INDEX(Constants!$P43:$P46,MIN(MATCH(K89,Constants!$P43:$P46),ROWS(Constants!$P43:$P46)-1)))/(INDEX(Constants!$P43:$P46,MIN(MATCH(K89,Constants!$P43:$P46),ROWS(Constants!$P43:$P46)-1)+1)-INDEX(Constants!$P43:$P46,MIN(MATCH(K89,Constants!$P43:$P46),ROWS(Constants!$P43:$P46)-1))))),"N/A")</f>
        <v>0.90881250000000002</v>
      </c>
      <c r="L140" s="50" cm="1">
        <f t="array" ref="L140">IF(L15="OK",IF(L89&lt;=Constants!$P43,Constants!$Q43,IF(L89&gt;=Constants!$P46,Constants!$Q46,INDEX(Constants!$Q43:$Q46,MIN(MATCH(L89,Constants!$P43:$P46),ROWS(Constants!$P43:$P46)-1))+(INDEX(Constants!$Q43:$Q46,MIN(MATCH(L89,Constants!$P43:$P46),ROWS(Constants!$P43:$P46)-1)+1)-INDEX(Constants!$Q43:$Q46,MIN(MATCH(L89,Constants!$P43:$P46),ROWS(Constants!$P43:$P46)-1)))*(L89-INDEX(Constants!$P43:$P46,MIN(MATCH(L89,Constants!$P43:$P46),ROWS(Constants!$P43:$P46)-1)))/(INDEX(Constants!$P43:$P46,MIN(MATCH(L89,Constants!$P43:$P46),ROWS(Constants!$P43:$P46)-1)+1)-INDEX(Constants!$P43:$P46,MIN(MATCH(L89,Constants!$P43:$P46),ROWS(Constants!$P43:$P46)-1))))),"N/A")</f>
        <v>0.90500000000000003</v>
      </c>
      <c r="M140" s="50" cm="1">
        <f t="array" ref="M140">IF(M15="OK",IF(M89&lt;=Constants!$P43,Constants!$Q43,IF(M89&gt;=Constants!$P46,Constants!$Q46,INDEX(Constants!$Q43:$Q46,MIN(MATCH(M89,Constants!$P43:$P46),ROWS(Constants!$P43:$P46)-1))+(INDEX(Constants!$Q43:$Q46,MIN(MATCH(M89,Constants!$P43:$P46),ROWS(Constants!$P43:$P46)-1)+1)-INDEX(Constants!$Q43:$Q46,MIN(MATCH(M89,Constants!$P43:$P46),ROWS(Constants!$P43:$P46)-1)))*(M89-INDEX(Constants!$P43:$P46,MIN(MATCH(M89,Constants!$P43:$P46),ROWS(Constants!$P43:$P46)-1)))/(INDEX(Constants!$P43:$P46,MIN(MATCH(M89,Constants!$P43:$P46),ROWS(Constants!$P43:$P46)-1)+1)-INDEX(Constants!$P43:$P46,MIN(MATCH(M89,Constants!$P43:$P46),ROWS(Constants!$P43:$P46)-1))))),"N/A")</f>
        <v>0.90500000000000003</v>
      </c>
      <c r="N140" s="50" cm="1">
        <f t="array" ref="N140">IF(N15="OK",IF(N89&lt;=Constants!$P43,Constants!$Q43,IF(N89&gt;=Constants!$P46,Constants!$Q46,INDEX(Constants!$Q43:$Q46,MIN(MATCH(N89,Constants!$P43:$P46),ROWS(Constants!$P43:$P46)-1))+(INDEX(Constants!$Q43:$Q46,MIN(MATCH(N89,Constants!$P43:$P46),ROWS(Constants!$P43:$P46)-1)+1)-INDEX(Constants!$Q43:$Q46,MIN(MATCH(N89,Constants!$P43:$P46),ROWS(Constants!$P43:$P46)-1)))*(N89-INDEX(Constants!$P43:$P46,MIN(MATCH(N89,Constants!$P43:$P46),ROWS(Constants!$P43:$P46)-1)))/(INDEX(Constants!$P43:$P46,MIN(MATCH(N89,Constants!$P43:$P46),ROWS(Constants!$P43:$P46)-1)+1)-INDEX(Constants!$P43:$P46,MIN(MATCH(N89,Constants!$P43:$P46),ROWS(Constants!$P43:$P46)-1))))),"N/A")</f>
        <v>0.90500000000000003</v>
      </c>
      <c r="O140" s="50" cm="1">
        <f t="array" ref="O140">IF(O15="OK",IF(O89&lt;=Constants!$P43,Constants!$Q43,IF(O89&gt;=Constants!$P46,Constants!$Q46,INDEX(Constants!$Q43:$Q46,MIN(MATCH(O89,Constants!$P43:$P46),ROWS(Constants!$P43:$P46)-1))+(INDEX(Constants!$Q43:$Q46,MIN(MATCH(O89,Constants!$P43:$P46),ROWS(Constants!$P43:$P46)-1)+1)-INDEX(Constants!$Q43:$Q46,MIN(MATCH(O89,Constants!$P43:$P46),ROWS(Constants!$P43:$P46)-1)))*(O89-INDEX(Constants!$P43:$P46,MIN(MATCH(O89,Constants!$P43:$P46),ROWS(Constants!$P43:$P46)-1)))/(INDEX(Constants!$P43:$P46,MIN(MATCH(O89,Constants!$P43:$P46),ROWS(Constants!$P43:$P46)-1)+1)-INDEX(Constants!$P43:$P46,MIN(MATCH(O89,Constants!$P43:$P46),ROWS(Constants!$P43:$P46)-1))))),"N/A")</f>
        <v>0.90500000000000003</v>
      </c>
      <c r="P140" s="50" cm="1">
        <f t="array" ref="P140">IF(P15="OK",IF(P89&lt;=Constants!$P43,Constants!$Q43,IF(P89&gt;=Constants!$P46,Constants!$Q46,INDEX(Constants!$Q43:$Q46,MIN(MATCH(P89,Constants!$P43:$P46),ROWS(Constants!$P43:$P46)-1))+(INDEX(Constants!$Q43:$Q46,MIN(MATCH(P89,Constants!$P43:$P46),ROWS(Constants!$P43:$P46)-1)+1)-INDEX(Constants!$Q43:$Q46,MIN(MATCH(P89,Constants!$P43:$P46),ROWS(Constants!$P43:$P46)-1)))*(P89-INDEX(Constants!$P43:$P46,MIN(MATCH(P89,Constants!$P43:$P46),ROWS(Constants!$P43:$P46)-1)))/(INDEX(Constants!$P43:$P46,MIN(MATCH(P89,Constants!$P43:$P46),ROWS(Constants!$P43:$P46)-1)+1)-INDEX(Constants!$P43:$P46,MIN(MATCH(P89,Constants!$P43:$P46),ROWS(Constants!$P43:$P46)-1))))),"N/A")</f>
        <v>0.90500000000000003</v>
      </c>
      <c r="Q140" s="50" cm="1">
        <f t="array" ref="Q140">IF(Q15="OK",IF(Q89&lt;=Constants!$P43,Constants!$Q43,IF(Q89&gt;=Constants!$P46,Constants!$Q46,INDEX(Constants!$Q43:$Q46,MIN(MATCH(Q89,Constants!$P43:$P46),ROWS(Constants!$P43:$P46)-1))+(INDEX(Constants!$Q43:$Q46,MIN(MATCH(Q89,Constants!$P43:$P46),ROWS(Constants!$P43:$P46)-1)+1)-INDEX(Constants!$Q43:$Q46,MIN(MATCH(Q89,Constants!$P43:$P46),ROWS(Constants!$P43:$P46)-1)))*(Q89-INDEX(Constants!$P43:$P46,MIN(MATCH(Q89,Constants!$P43:$P46),ROWS(Constants!$P43:$P46)-1)))/(INDEX(Constants!$P43:$P46,MIN(MATCH(Q89,Constants!$P43:$P46),ROWS(Constants!$P43:$P46)-1)+1)-INDEX(Constants!$P43:$P46,MIN(MATCH(Q89,Constants!$P43:$P46),ROWS(Constants!$P43:$P46)-1))))),"N/A")</f>
        <v>0.90500000000000003</v>
      </c>
      <c r="R140" s="50" cm="1">
        <f t="array" ref="R140">IF(R15="OK",IF(R89&lt;=Constants!$P43,Constants!$Q43,IF(R89&gt;=Constants!$P46,Constants!$Q46,INDEX(Constants!$Q43:$Q46,MIN(MATCH(R89,Constants!$P43:$P46),ROWS(Constants!$P43:$P46)-1))+(INDEX(Constants!$Q43:$Q46,MIN(MATCH(R89,Constants!$P43:$P46),ROWS(Constants!$P43:$P46)-1)+1)-INDEX(Constants!$Q43:$Q46,MIN(MATCH(R89,Constants!$P43:$P46),ROWS(Constants!$P43:$P46)-1)))*(R89-INDEX(Constants!$P43:$P46,MIN(MATCH(R89,Constants!$P43:$P46),ROWS(Constants!$P43:$P46)-1)))/(INDEX(Constants!$P43:$P46,MIN(MATCH(R89,Constants!$P43:$P46),ROWS(Constants!$P43:$P46)-1)+1)-INDEX(Constants!$P43:$P46,MIN(MATCH(R89,Constants!$P43:$P46),ROWS(Constants!$P43:$P46)-1))))),"N/A")</f>
        <v>0.90500000000000003</v>
      </c>
      <c r="S140" s="50" cm="1">
        <f t="array" ref="S140">IF(S15="OK",IF(S89&lt;=Constants!$P43,Constants!$Q43,IF(S89&gt;=Constants!$P46,Constants!$Q46,INDEX(Constants!$Q43:$Q46,MIN(MATCH(S89,Constants!$P43:$P46),ROWS(Constants!$P43:$P46)-1))+(INDEX(Constants!$Q43:$Q46,MIN(MATCH(S89,Constants!$P43:$P46),ROWS(Constants!$P43:$P46)-1)+1)-INDEX(Constants!$Q43:$Q46,MIN(MATCH(S89,Constants!$P43:$P46),ROWS(Constants!$P43:$P46)-1)))*(S89-INDEX(Constants!$P43:$P46,MIN(MATCH(S89,Constants!$P43:$P46),ROWS(Constants!$P43:$P46)-1)))/(INDEX(Constants!$P43:$P46,MIN(MATCH(S89,Constants!$P43:$P46),ROWS(Constants!$P43:$P46)-1)+1)-INDEX(Constants!$P43:$P46,MIN(MATCH(S89,Constants!$P43:$P46),ROWS(Constants!$P43:$P46)-1))))),"N/A")</f>
        <v>0.90500000000000003</v>
      </c>
      <c r="T140" s="50" cm="1">
        <f t="array" ref="T140">IF(T15="OK",IF(T89&lt;=Constants!$P43,Constants!$Q43,IF(T89&gt;=Constants!$P46,Constants!$Q46,INDEX(Constants!$Q43:$Q46,MIN(MATCH(T89,Constants!$P43:$P46),ROWS(Constants!$P43:$P46)-1))+(INDEX(Constants!$Q43:$Q46,MIN(MATCH(T89,Constants!$P43:$P46),ROWS(Constants!$P43:$P46)-1)+1)-INDEX(Constants!$Q43:$Q46,MIN(MATCH(T89,Constants!$P43:$P46),ROWS(Constants!$P43:$P46)-1)))*(T89-INDEX(Constants!$P43:$P46,MIN(MATCH(T89,Constants!$P43:$P46),ROWS(Constants!$P43:$P46)-1)))/(INDEX(Constants!$P43:$P46,MIN(MATCH(T89,Constants!$P43:$P46),ROWS(Constants!$P43:$P46)-1)+1)-INDEX(Constants!$P43:$P46,MIN(MATCH(T89,Constants!$P43:$P46),ROWS(Constants!$P43:$P46)-1))))),"N/A")</f>
        <v>0.90500000000000003</v>
      </c>
      <c r="U140" s="50" cm="1">
        <f t="array" ref="U140">IF(U15="OK",IF(U89&lt;=Constants!$P43,Constants!$Q43,IF(U89&gt;=Constants!$P46,Constants!$Q46,INDEX(Constants!$Q43:$Q46,MIN(MATCH(U89,Constants!$P43:$P46),ROWS(Constants!$P43:$P46)-1))+(INDEX(Constants!$Q43:$Q46,MIN(MATCH(U89,Constants!$P43:$P46),ROWS(Constants!$P43:$P46)-1)+1)-INDEX(Constants!$Q43:$Q46,MIN(MATCH(U89,Constants!$P43:$P46),ROWS(Constants!$P43:$P46)-1)))*(U89-INDEX(Constants!$P43:$P46,MIN(MATCH(U89,Constants!$P43:$P46),ROWS(Constants!$P43:$P46)-1)))/(INDEX(Constants!$P43:$P46,MIN(MATCH(U89,Constants!$P43:$P46),ROWS(Constants!$P43:$P46)-1)+1)-INDEX(Constants!$P43:$P46,MIN(MATCH(U89,Constants!$P43:$P46),ROWS(Constants!$P43:$P46)-1))))),"N/A")</f>
        <v>0.90500000000000003</v>
      </c>
      <c r="V140" s="50" cm="1">
        <f t="array" ref="V140">IF(V15="OK",IF(V89&lt;=Constants!$P43,Constants!$Q43,IF(V89&gt;=Constants!$P46,Constants!$Q46,INDEX(Constants!$Q43:$Q46,MIN(MATCH(V89,Constants!$P43:$P46),ROWS(Constants!$P43:$P46)-1))+(INDEX(Constants!$Q43:$Q46,MIN(MATCH(V89,Constants!$P43:$P46),ROWS(Constants!$P43:$P46)-1)+1)-INDEX(Constants!$Q43:$Q46,MIN(MATCH(V89,Constants!$P43:$P46),ROWS(Constants!$P43:$P46)-1)))*(V89-INDEX(Constants!$P43:$P46,MIN(MATCH(V89,Constants!$P43:$P46),ROWS(Constants!$P43:$P46)-1)))/(INDEX(Constants!$P43:$P46,MIN(MATCH(V89,Constants!$P43:$P46),ROWS(Constants!$P43:$P46)-1)+1)-INDEX(Constants!$P43:$P46,MIN(MATCH(V89,Constants!$P43:$P46),ROWS(Constants!$P43:$P46)-1))))),"N/A")</f>
        <v>0.90500000000000003</v>
      </c>
      <c r="W140" s="50" cm="1">
        <f t="array" ref="W140">IF(W15="OK",IF(W89&lt;=Constants!$P43,Constants!$Q43,IF(W89&gt;=Constants!$P46,Constants!$Q46,INDEX(Constants!$Q43:$Q46,MIN(MATCH(W89,Constants!$P43:$P46),ROWS(Constants!$P43:$P46)-1))+(INDEX(Constants!$Q43:$Q46,MIN(MATCH(W89,Constants!$P43:$P46),ROWS(Constants!$P43:$P46)-1)+1)-INDEX(Constants!$Q43:$Q46,MIN(MATCH(W89,Constants!$P43:$P46),ROWS(Constants!$P43:$P46)-1)))*(W89-INDEX(Constants!$P43:$P46,MIN(MATCH(W89,Constants!$P43:$P46),ROWS(Constants!$P43:$P46)-1)))/(INDEX(Constants!$P43:$P46,MIN(MATCH(W89,Constants!$P43:$P46),ROWS(Constants!$P43:$P46)-1)+1)-INDEX(Constants!$P43:$P46,MIN(MATCH(W89,Constants!$P43:$P46),ROWS(Constants!$P43:$P46)-1))))),"N/A")</f>
        <v>0.90500000000000003</v>
      </c>
    </row>
    <row r="141" spans="1:23" ht="15" customHeight="1" x14ac:dyDescent="0.25">
      <c r="A141" s="42" t="s">
        <v>279</v>
      </c>
      <c r="B141" s="56" t="s">
        <v>12</v>
      </c>
      <c r="C141" s="59">
        <f>IF(C15="OK",C142/Constants!$F10+Constants!$D11,"N/A")</f>
        <v>80.277083333333394</v>
      </c>
      <c r="D141" s="59">
        <f>IF(D15="OK",D142/Constants!$F10+Constants!$D11,"N/A")</f>
        <v>80.277083333333394</v>
      </c>
      <c r="E141" s="59">
        <f>IF(E15="OK",E142/Constants!$F10+Constants!$D11,"N/A")</f>
        <v>80.277083333333394</v>
      </c>
      <c r="F141" s="59">
        <f>IF(F15="OK",F142/Constants!$F10+Constants!$D11,"N/A")</f>
        <v>80.277083333333394</v>
      </c>
      <c r="G141" s="59">
        <f>IF(G15="OK",G142/Constants!$F10+Constants!$D11,"N/A")</f>
        <v>80.277083333333394</v>
      </c>
      <c r="H141" s="59">
        <f>IF(H15="OK",H142/Constants!$F10+Constants!$D11,"N/A")</f>
        <v>80.277083333333394</v>
      </c>
      <c r="I141" s="59">
        <f>IF(I15="OK",I142/Constants!$F10+Constants!$D11,"N/A")</f>
        <v>80.277083333333394</v>
      </c>
      <c r="J141" s="59">
        <f>IF(J15="OK",J142/Constants!$F10+Constants!$D11,"N/A")</f>
        <v>80.277083333333394</v>
      </c>
      <c r="K141" s="59">
        <f>IF(K15="OK",K142/Constants!$F10+Constants!$D11,"N/A")</f>
        <v>80.277083333333394</v>
      </c>
      <c r="L141" s="59">
        <f>IF(L15="OK",L142/Constants!$F10+Constants!$D11,"N/A")</f>
        <v>78.79444444444448</v>
      </c>
      <c r="M141" s="59">
        <f>IF(M15="OK",M142/Constants!$F10+Constants!$D11,"N/A")</f>
        <v>78.79444444444448</v>
      </c>
      <c r="N141" s="59">
        <f>IF(N15="OK",N142/Constants!$F10+Constants!$D11,"N/A")</f>
        <v>78.79444444444448</v>
      </c>
      <c r="O141" s="59">
        <f>IF(O15="OK",O142/Constants!$F10+Constants!$D11,"N/A")</f>
        <v>78.79444444444448</v>
      </c>
      <c r="P141" s="59">
        <f>IF(P15="OK",P142/Constants!$F10+Constants!$D11,"N/A")</f>
        <v>78.79444444444448</v>
      </c>
      <c r="Q141" s="59">
        <f>IF(Q15="OK",Q142/Constants!$F10+Constants!$D11,"N/A")</f>
        <v>78.79444444444448</v>
      </c>
      <c r="R141" s="59">
        <f>IF(R15="OK",R142/Constants!$F10+Constants!$D11,"N/A")</f>
        <v>78.79444444444448</v>
      </c>
      <c r="S141" s="59">
        <f>IF(S15="OK",S142/Constants!$F10+Constants!$D11,"N/A")</f>
        <v>78.79444444444448</v>
      </c>
      <c r="T141" s="59">
        <f>IF(T15="OK",T142/Constants!$F10+Constants!$D11,"N/A")</f>
        <v>78.79444444444448</v>
      </c>
      <c r="U141" s="59">
        <f>IF(U15="OK",U142/Constants!$F10+Constants!$D11,"N/A")</f>
        <v>78.79444444444448</v>
      </c>
      <c r="V141" s="59">
        <f>IF(V15="OK",V142/Constants!$F10+Constants!$D11,"N/A")</f>
        <v>78.79444444444448</v>
      </c>
      <c r="W141" s="59">
        <f>IF(W15="OK",W142/Constants!$F10+Constants!$D11,"N/A")</f>
        <v>78.79444444444448</v>
      </c>
    </row>
    <row r="142" spans="1:23" ht="15" customHeight="1" x14ac:dyDescent="0.25">
      <c r="A142" s="42" t="s">
        <v>280</v>
      </c>
      <c r="B142" s="56" t="s">
        <v>33</v>
      </c>
      <c r="C142" s="59">
        <f>IF(C15="OK",C140*engine.cfg!$D191*engine.cfg!$D192,"N/A")</f>
        <v>636.16875000000005</v>
      </c>
      <c r="D142" s="59">
        <f>IF(D15="OK",D140*engine.cfg!$D191*engine.cfg!$D192,"N/A")</f>
        <v>636.16875000000005</v>
      </c>
      <c r="E142" s="59">
        <f>IF(E15="OK",E140*engine.cfg!$D191*engine.cfg!$D192,"N/A")</f>
        <v>636.16875000000005</v>
      </c>
      <c r="F142" s="59">
        <f>IF(F15="OK",F140*engine.cfg!$D191*engine.cfg!$D192,"N/A")</f>
        <v>636.16875000000005</v>
      </c>
      <c r="G142" s="59">
        <f>IF(G15="OK",G140*engine.cfg!$D191*engine.cfg!$D192,"N/A")</f>
        <v>636.16875000000005</v>
      </c>
      <c r="H142" s="59">
        <f>IF(H15="OK",H140*engine.cfg!$D191*engine.cfg!$D192,"N/A")</f>
        <v>636.16875000000005</v>
      </c>
      <c r="I142" s="59">
        <f>IF(I15="OK",I140*engine.cfg!$D191*engine.cfg!$D192,"N/A")</f>
        <v>636.16875000000005</v>
      </c>
      <c r="J142" s="59">
        <f>IF(J15="OK",J140*engine.cfg!$D191*engine.cfg!$D192,"N/A")</f>
        <v>636.16875000000005</v>
      </c>
      <c r="K142" s="59">
        <f>IF(K15="OK",K140*engine.cfg!$D191*engine.cfg!$D192,"N/A")</f>
        <v>636.16875000000005</v>
      </c>
      <c r="L142" s="59">
        <f>IF(L15="OK",L140*engine.cfg!$D191*engine.cfg!$D192,"N/A")</f>
        <v>633.5</v>
      </c>
      <c r="M142" s="59">
        <f>IF(M15="OK",M140*engine.cfg!$D191*engine.cfg!$D192,"N/A")</f>
        <v>633.5</v>
      </c>
      <c r="N142" s="59">
        <f>IF(N15="OK",N140*engine.cfg!$D191*engine.cfg!$D192,"N/A")</f>
        <v>633.5</v>
      </c>
      <c r="O142" s="59">
        <f>IF(O15="OK",O140*engine.cfg!$D191*engine.cfg!$D192,"N/A")</f>
        <v>633.5</v>
      </c>
      <c r="P142" s="59">
        <f>IF(P15="OK",P140*engine.cfg!$D191*engine.cfg!$D192,"N/A")</f>
        <v>633.5</v>
      </c>
      <c r="Q142" s="59">
        <f>IF(Q15="OK",Q140*engine.cfg!$D191*engine.cfg!$D192,"N/A")</f>
        <v>633.5</v>
      </c>
      <c r="R142" s="59">
        <f>IF(R15="OK",R140*engine.cfg!$D191*engine.cfg!$D192,"N/A")</f>
        <v>633.5</v>
      </c>
      <c r="S142" s="59">
        <f>IF(S15="OK",S140*engine.cfg!$D191*engine.cfg!$D192,"N/A")</f>
        <v>633.5</v>
      </c>
      <c r="T142" s="59">
        <f>IF(T15="OK",T140*engine.cfg!$D191*engine.cfg!$D192,"N/A")</f>
        <v>633.5</v>
      </c>
      <c r="U142" s="59">
        <f>IF(U15="OK",U140*engine.cfg!$D191*engine.cfg!$D192,"N/A")</f>
        <v>633.5</v>
      </c>
      <c r="V142" s="59">
        <f>IF(V15="OK",V140*engine.cfg!$D191*engine.cfg!$D192,"N/A")</f>
        <v>633.5</v>
      </c>
      <c r="W142" s="59">
        <f>IF(W15="OK",W140*engine.cfg!$D191*engine.cfg!$D192,"N/A")</f>
        <v>633.5</v>
      </c>
    </row>
    <row r="143" spans="1:23" ht="15" customHeight="1" x14ac:dyDescent="0.25">
      <c r="A143" s="212" t="s">
        <v>4</v>
      </c>
      <c r="B143" s="21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</row>
    <row r="144" spans="1:23" ht="15" customHeight="1" x14ac:dyDescent="0.25">
      <c r="A144" s="42" t="s">
        <v>282</v>
      </c>
      <c r="B144" s="56" t="s">
        <v>285</v>
      </c>
      <c r="C144" s="66">
        <f>IF(C15="OK",Constants!$P48*C81+(C81-C89)*Constants!$P49,"N/A")</f>
        <v>2.7204178784923601</v>
      </c>
      <c r="D144" s="66">
        <f>IF(D15="OK",Constants!$P48*D81+(D81-D89)*Constants!$P49,"N/A")</f>
        <v>2.6823465165078386</v>
      </c>
      <c r="E144" s="66">
        <f>IF(E15="OK",Constants!$P48*E81+(E81-E89)*Constants!$P49,"N/A")</f>
        <v>2.6433053541566416</v>
      </c>
      <c r="F144" s="66">
        <f>IF(F15="OK",Constants!$P48*F81+(F81-F89)*Constants!$P49,"N/A")</f>
        <v>2.6032334845285767</v>
      </c>
      <c r="G144" s="66">
        <f>IF(G15="OK",Constants!$P48*G81+(G81-G89)*Constants!$P49,"N/A")</f>
        <v>2.5620636897305267</v>
      </c>
      <c r="H144" s="66">
        <f>IF(H15="OK",Constants!$P48*H81+(H81-H89)*Constants!$P49,"N/A")</f>
        <v>2.5197215080919042</v>
      </c>
      <c r="I144" s="66">
        <f>IF(I15="OK",Constants!$P48*I81+(I81-I89)*Constants!$P49,"N/A")</f>
        <v>2.4761241187841034</v>
      </c>
      <c r="J144" s="66">
        <f>IF(J15="OK",Constants!$P48*J81+(J81-J89)*Constants!$P49,"N/A")</f>
        <v>2.4311789985912853</v>
      </c>
      <c r="K144" s="66">
        <f>IF(K15="OK",Constants!$P48*K81+(K81-K89)*Constants!$P49,"N/A")</f>
        <v>2.4206237865938607</v>
      </c>
      <c r="L144" s="66">
        <f>IF(L15="OK",Constants!$P48*L81+(L81-L89)*Constants!$P49,"N/A")</f>
        <v>2.4622498277691025</v>
      </c>
      <c r="M144" s="66">
        <f>IF(M15="OK",Constants!$P48*M81+(M81-M89)*Constants!$P49,"N/A")</f>
        <v>2.4657214582786322</v>
      </c>
      <c r="N144" s="66">
        <f>IF(N15="OK",Constants!$P48*N81+(N81-N89)*Constants!$P49,"N/A")</f>
        <v>2.4702607143620114</v>
      </c>
      <c r="O144" s="66">
        <f>IF(O15="OK",Constants!$P48*O81+(O81-O89)*Constants!$P49,"N/A")</f>
        <v>2.473491345565888</v>
      </c>
      <c r="P144" s="66">
        <f>IF(P15="OK",Constants!$P48*P81+(P81-P89)*Constants!$P49,"N/A")</f>
        <v>2.4776084096886306</v>
      </c>
      <c r="Q144" s="66">
        <f>IF(Q15="OK",Constants!$P48*Q81+(Q81-Q89)*Constants!$P49,"N/A")</f>
        <v>2.4825782516212569</v>
      </c>
      <c r="R144" s="66">
        <f>IF(R15="OK",Constants!$P48*R81+(R81-R89)*Constants!$P49,"N/A")</f>
        <v>2.4883656858613841</v>
      </c>
      <c r="S144" s="66">
        <f>IF(S15="OK",Constants!$P48*S81+(S81-S89)*Constants!$P49,"N/A")</f>
        <v>2.4949341404688519</v>
      </c>
      <c r="T144" s="66">
        <f>IF(T15="OK",Constants!$P48*T81+(T81-T89)*Constants!$P49,"N/A")</f>
        <v>2.5022458032338677</v>
      </c>
      <c r="U144" s="66">
        <f>IF(U15="OK",Constants!$P48*U81+(U81-U89)*Constants!$P49,"N/A")</f>
        <v>2.510261768086592</v>
      </c>
      <c r="V144" s="66">
        <f>IF(V15="OK",Constants!$P48*V81+(V81-V89)*Constants!$P49,"N/A")</f>
        <v>2.5189421798990295</v>
      </c>
      <c r="W144" s="66">
        <f>IF(W15="OK",Constants!$P48*W81+(W81-W89)*Constants!$P49,"N/A")</f>
        <v>2.5282463759823526</v>
      </c>
    </row>
  </sheetData>
  <sheetProtection sheet="1" objects="1" scenarios="1"/>
  <mergeCells count="38">
    <mergeCell ref="A22:A23"/>
    <mergeCell ref="A1:B1"/>
    <mergeCell ref="A33:B33"/>
    <mergeCell ref="A36:B36"/>
    <mergeCell ref="A21:B21"/>
    <mergeCell ref="A34:A35"/>
    <mergeCell ref="A17:B17"/>
    <mergeCell ref="A27:A29"/>
    <mergeCell ref="A30:A32"/>
    <mergeCell ref="A25:A26"/>
    <mergeCell ref="A70:B70"/>
    <mergeCell ref="A63:B63"/>
    <mergeCell ref="A46:A47"/>
    <mergeCell ref="A56:B56"/>
    <mergeCell ref="A114:B114"/>
    <mergeCell ref="A95:B95"/>
    <mergeCell ref="A48:A49"/>
    <mergeCell ref="A90:B90"/>
    <mergeCell ref="A76:B76"/>
    <mergeCell ref="A84:B84"/>
    <mergeCell ref="A81:A82"/>
    <mergeCell ref="A51:A52"/>
    <mergeCell ref="A97:A98"/>
    <mergeCell ref="A100:A101"/>
    <mergeCell ref="A103:A104"/>
    <mergeCell ref="A105:A106"/>
    <mergeCell ref="A128:A129"/>
    <mergeCell ref="A135:B135"/>
    <mergeCell ref="A139:B139"/>
    <mergeCell ref="A143:B143"/>
    <mergeCell ref="A118:B118"/>
    <mergeCell ref="A132:B132"/>
    <mergeCell ref="A130:A131"/>
    <mergeCell ref="A74:A75"/>
    <mergeCell ref="A107:A108"/>
    <mergeCell ref="A112:A113"/>
    <mergeCell ref="A124:A125"/>
    <mergeCell ref="A126:A127"/>
  </mergeCells>
  <conditionalFormatting sqref="C15:W15">
    <cfRule type="expression" dxfId="1" priority="3">
      <formula>C15&lt;&gt;"OK"</formula>
    </cfRule>
  </conditionalFormatting>
  <conditionalFormatting sqref="C127:W127">
    <cfRule type="expression" dxfId="0" priority="2">
      <formula>ABS(C127-C121)&gt;0.1</formula>
    </cfRule>
  </conditionalFormatting>
  <pageMargins left="0.7" right="0.7" top="0.75" bottom="0.75" header="0.3" footer="0.3"/>
  <pageSetup paperSize="9" orientation="portrait" horizontalDpi="0" verticalDpi="0" r:id="rId1"/>
  <ignoredErrors>
    <ignoredError sqref="C34 C45 C46 C50 C67:C68 D35:V35 D46:W46 D50:W50 D67:W68 D34:W34 D45:W45 C93:W93" formulaRange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2F7ED-B484-45AA-B058-2020068DCBF2}">
  <dimension ref="A1"/>
  <sheetViews>
    <sheetView showGridLines="0" zoomScaleNormal="100" workbookViewId="0"/>
  </sheetViews>
  <sheetFormatPr defaultRowHeight="15" x14ac:dyDescent="0.25"/>
  <cols>
    <col min="1" max="16384" width="9.140625" style="106"/>
  </cols>
  <sheetData/>
  <sheetProtection sheet="1" objects="1" scenarios="1" selectLockedCells="1" selectUnlockedCells="1"/>
  <pageMargins left="0.7" right="0.7" top="0.75" bottom="0.75" header="0.3" footer="0.3"/>
  <pageSetup paperSize="9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119E6-AC9C-4785-B902-F8EF5554E5B7}">
  <dimension ref="A1"/>
  <sheetViews>
    <sheetView showGridLines="0" workbookViewId="0"/>
  </sheetViews>
  <sheetFormatPr defaultRowHeight="15" x14ac:dyDescent="0.25"/>
  <cols>
    <col min="1" max="16384" width="9.140625" style="106"/>
  </cols>
  <sheetData/>
  <sheetProtection sheet="1" objects="1" scenarios="1" selectLockedCells="1" selectUnlockedCell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Read Me</vt:lpstr>
      <vt:lpstr>Constants</vt:lpstr>
      <vt:lpstr>Inlet pressure loses</vt:lpstr>
      <vt:lpstr>engine.cfg</vt:lpstr>
      <vt:lpstr>Calculator</vt:lpstr>
      <vt:lpstr>Charts - ALT</vt:lpstr>
      <vt:lpstr>Charts - Mach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 Solomykin</dc:creator>
  <cp:lastModifiedBy>Andrey Solomykin</cp:lastModifiedBy>
  <cp:lastPrinted>2025-11-06T10:04:21Z</cp:lastPrinted>
  <dcterms:created xsi:type="dcterms:W3CDTF">2015-06-05T18:17:20Z</dcterms:created>
  <dcterms:modified xsi:type="dcterms:W3CDTF">2025-11-17T14:57:09Z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6b1335-57c5-4252-b30e-5d6d84c342bb_Enabled">
    <vt:lpwstr>true</vt:lpwstr>
  </property>
  <property fmtid="{D5CDD505-2E9C-101B-9397-08002B2CF9AE}" pid="3" name="MSIP_Label_126b1335-57c5-4252-b30e-5d6d84c342bb_SetDate">
    <vt:lpwstr>2024-04-26T08:23:32Z</vt:lpwstr>
  </property>
  <property fmtid="{D5CDD505-2E9C-101B-9397-08002B2CF9AE}" pid="4" name="MSIP_Label_126b1335-57c5-4252-b30e-5d6d84c342bb_Method">
    <vt:lpwstr>Standard</vt:lpwstr>
  </property>
  <property fmtid="{D5CDD505-2E9C-101B-9397-08002B2CF9AE}" pid="5" name="MSIP_Label_126b1335-57c5-4252-b30e-5d6d84c342bb_Name">
    <vt:lpwstr>C1 - INTERNE</vt:lpwstr>
  </property>
  <property fmtid="{D5CDD505-2E9C-101B-9397-08002B2CF9AE}" pid="6" name="MSIP_Label_126b1335-57c5-4252-b30e-5d6d84c342bb_SiteId">
    <vt:lpwstr>4dcf0733-b5c0-47bb-b12d-e8c22f9d4e9f</vt:lpwstr>
  </property>
  <property fmtid="{D5CDD505-2E9C-101B-9397-08002B2CF9AE}" pid="7" name="MSIP_Label_126b1335-57c5-4252-b30e-5d6d84c342bb_ActionId">
    <vt:lpwstr>ea5ca20f-781b-4fa2-b81e-ac931a7f02d3</vt:lpwstr>
  </property>
  <property fmtid="{D5CDD505-2E9C-101B-9397-08002B2CF9AE}" pid="8" name="MSIP_Label_126b1335-57c5-4252-b30e-5d6d84c342bb_ContentBits">
    <vt:lpwstr>0</vt:lpwstr>
  </property>
</Properties>
</file>